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stock Planner" sheetId="1" state="visible" r:id="rId1"/>
    <sheet xmlns:r="http://schemas.openxmlformats.org/officeDocument/2006/relationships" name="Purchase Orders" sheetId="2" state="visible" r:id="rId2"/>
    <sheet xmlns:r="http://schemas.openxmlformats.org/officeDocument/2006/relationships" name="Anomaly Monitor" sheetId="3" state="visible" r:id="rId3"/>
    <sheet xmlns:r="http://schemas.openxmlformats.org/officeDocument/2006/relationships" name="Health Score" sheetId="4" state="visible" r:id="rId4"/>
    <sheet xmlns:r="http://schemas.openxmlformats.org/officeDocument/2006/relationships" name="Instructions" sheetId="5" state="visible" r:id="rId5"/>
  </sheets>
  <definedNames>
    <definedName name="_xlnm._FilterDatabase" localSheetId="0" hidden="1">'Restock Planner'!$B$5:$AB$105</definedName>
    <definedName name="_xlnm._FilterDatabase" localSheetId="1" hidden="1">'Purchase Orders'!$B$5:$K$55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\$#,##0.00"/>
    <numFmt numFmtId="165" formatCode="0.0"/>
    <numFmt numFmtId="166" formatCode="\$#,##0"/>
    <numFmt numFmtId="167" formatCode="0.0%"/>
    <numFmt numFmtId="168" formatCode="MM/DD/YYYY"/>
  </numFmts>
  <fonts count="2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ptos"/>
      <charset val="1"/>
      <family val="0"/>
      <b val="1"/>
      <color rgb="FF1A1A2E"/>
      <sz val="16"/>
    </font>
    <font>
      <name val="Aptos"/>
      <charset val="1"/>
      <family val="0"/>
      <color rgb="FF7F8C9B"/>
      <sz val="10"/>
    </font>
    <font>
      <name val="Aptos"/>
      <charset val="1"/>
      <family val="0"/>
      <b val="1"/>
      <color rgb="FFFFFFFF"/>
      <sz val="9"/>
    </font>
    <font>
      <name val="Aptos"/>
      <charset val="1"/>
      <family val="0"/>
      <color rgb="FF0000FF"/>
      <sz val="10"/>
    </font>
    <font>
      <name val="Aptos"/>
      <charset val="1"/>
      <family val="0"/>
      <color rgb="FF2C3E50"/>
      <sz val="10"/>
    </font>
    <font>
      <name val="Arial"/>
      <family val="2"/>
      <sz val="10"/>
    </font>
    <font>
      <name val="Aptos"/>
      <charset val="1"/>
      <family val="0"/>
      <b val="1"/>
      <color rgb="FF1A1A2E"/>
      <sz val="11"/>
    </font>
    <font>
      <name val="Aptos"/>
      <charset val="1"/>
      <family val="0"/>
      <b val="1"/>
      <color rgb="FF2D5BFF"/>
      <sz val="12"/>
    </font>
    <font>
      <name val="Aptos"/>
      <charset val="1"/>
      <family val="0"/>
      <color rgb="FF7F8C9B"/>
      <sz val="9"/>
    </font>
    <font>
      <name val="Aptos"/>
      <charset val="1"/>
      <family val="0"/>
      <b val="1"/>
      <color rgb="FFE63946"/>
      <sz val="20"/>
    </font>
    <font>
      <name val="Aptos"/>
      <charset val="1"/>
      <family val="0"/>
      <b val="1"/>
      <color rgb="FFF7B731"/>
      <sz val="20"/>
    </font>
    <font>
      <name val="Aptos"/>
      <charset val="1"/>
      <family val="0"/>
      <b val="1"/>
      <color rgb="FF6C5CE7"/>
      <sz val="20"/>
    </font>
    <font>
      <name val="Aptos"/>
      <charset val="1"/>
      <family val="0"/>
      <b val="1"/>
      <color rgb="FFFFFFFF"/>
      <sz val="11"/>
    </font>
    <font>
      <name val="Aptos"/>
      <charset val="1"/>
      <family val="0"/>
      <b val="1"/>
      <color rgb="FF2D5BFF"/>
      <sz val="10"/>
    </font>
    <font>
      <name val="Aptos"/>
      <charset val="1"/>
      <family val="0"/>
      <b val="1"/>
      <color rgb="FF2D5BFF"/>
      <sz val="20"/>
    </font>
    <font>
      <name val="Aptos"/>
      <charset val="1"/>
      <family val="0"/>
      <b val="1"/>
      <color rgb="FF00A878"/>
      <sz val="20"/>
    </font>
  </fonts>
  <fills count="17">
    <fill>
      <patternFill/>
    </fill>
    <fill>
      <patternFill patternType="gray125"/>
    </fill>
    <fill>
      <patternFill patternType="solid">
        <fgColor rgb="FFF7F8FA"/>
        <bgColor rgb="FFF2F5FA"/>
      </patternFill>
    </fill>
    <fill>
      <patternFill patternType="solid">
        <fgColor rgb="FF1A1A2E"/>
        <bgColor rgb="FF003300"/>
      </patternFill>
    </fill>
    <fill>
      <patternFill patternType="solid">
        <fgColor rgb="FF2D5BFF"/>
        <bgColor rgb="FF0066CC"/>
      </patternFill>
    </fill>
    <fill>
      <patternFill patternType="solid">
        <fgColor rgb="FF00A878"/>
        <bgColor rgb="FF008080"/>
      </patternFill>
    </fill>
    <fill>
      <patternFill patternType="solid">
        <fgColor rgb="FF6C5CE7"/>
        <bgColor rgb="FF2D5BFF"/>
      </patternFill>
    </fill>
    <fill>
      <patternFill patternType="solid">
        <fgColor rgb="FFF7B731"/>
        <bgColor rgb="FFFF9900"/>
      </patternFill>
    </fill>
    <fill>
      <patternFill patternType="solid">
        <fgColor rgb="FFE63946"/>
        <bgColor rgb="FF993366"/>
      </patternFill>
    </fill>
    <fill>
      <patternFill patternType="solid">
        <fgColor rgb="FFFFFFF0"/>
        <bgColor rgb="FFFFFFFF"/>
      </patternFill>
    </fill>
    <fill>
      <patternFill patternType="solid">
        <fgColor rgb="FFFFFFFF"/>
        <bgColor rgb="FFFFFFF0"/>
      </patternFill>
    </fill>
    <fill>
      <patternFill patternType="solid">
        <fgColor rgb="FFF2F5FA"/>
        <bgColor rgb="FFF7F8FA"/>
      </patternFill>
    </fill>
    <fill>
      <patternFill patternType="solid">
        <fgColor rgb="FFEBF0FF"/>
        <bgColor rgb="FFF0EEFF"/>
      </patternFill>
    </fill>
    <fill>
      <patternFill patternType="solid">
        <fgColor rgb="FFFDE8EA"/>
        <bgColor rgb="FFFFF5E0"/>
      </patternFill>
    </fill>
    <fill>
      <patternFill patternType="solid">
        <fgColor rgb="FFFFF5E0"/>
        <bgColor rgb="FFFFFFF0"/>
      </patternFill>
    </fill>
    <fill>
      <patternFill patternType="solid">
        <fgColor rgb="FFF0EEFF"/>
        <bgColor rgb="FFEBF0FF"/>
      </patternFill>
    </fill>
    <fill>
      <patternFill patternType="solid">
        <fgColor rgb="FFE6F9F1"/>
        <bgColor rgb="FFF2F5FA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1A1A2E"/>
      </bottom>
      <diagonal/>
    </border>
    <border>
      <left/>
      <right/>
      <top/>
      <bottom style="hair">
        <color rgb="FFDFE3E8"/>
      </bottom>
      <diagonal/>
    </border>
    <border>
      <left style="thin">
        <color rgb="FFDFE3E8"/>
      </left>
      <right style="thin">
        <color rgb="FFDFE3E8"/>
      </right>
      <top style="medium">
        <color rgb="FFE63946"/>
      </top>
      <bottom/>
      <diagonal/>
    </border>
    <border>
      <left style="thin">
        <color rgb="FFDFE3E8"/>
      </left>
      <right style="thin">
        <color rgb="FFDFE3E8"/>
      </right>
      <top style="medium">
        <color rgb="FFF7B731"/>
      </top>
      <bottom/>
      <diagonal/>
    </border>
    <border>
      <left style="thin">
        <color rgb="FFDFE3E8"/>
      </left>
      <right style="thin">
        <color rgb="FFDFE3E8"/>
      </right>
      <top style="medium">
        <color rgb="FF6C5CE7"/>
      </top>
      <bottom/>
      <diagonal/>
    </border>
    <border>
      <left style="thin">
        <color rgb="FFDFE3E8"/>
      </left>
      <right style="thin">
        <color rgb="FFDFE3E8"/>
      </right>
      <top/>
      <bottom style="thin">
        <color rgb="FFDFE3E8"/>
      </bottom>
      <diagonal/>
    </border>
    <border>
      <left style="thin">
        <color rgb="FF1A1A2E"/>
      </left>
      <right/>
      <top style="medium">
        <color rgb="FF1A1A2E"/>
      </top>
      <bottom style="thin">
        <color rgb="FF1A1A2E"/>
      </bottom>
      <diagonal/>
    </border>
    <border>
      <left/>
      <right/>
      <top style="medium">
        <color rgb="FF1A1A2E"/>
      </top>
      <bottom style="thin">
        <color rgb="FF1A1A2E"/>
      </bottom>
      <diagonal/>
    </border>
    <border>
      <left/>
      <right style="thin">
        <color rgb="FF1A1A2E"/>
      </right>
      <top style="medium">
        <color rgb="FF1A1A2E"/>
      </top>
      <bottom style="thin">
        <color rgb="FF1A1A2E"/>
      </bottom>
      <diagonal/>
    </border>
    <border>
      <left style="thin">
        <color rgb="FFDFE3E8"/>
      </left>
      <right style="thin">
        <color rgb="FFDFE3E8"/>
      </right>
      <top style="medium">
        <color rgb="FF2D5BFF"/>
      </top>
      <bottom/>
      <diagonal/>
    </border>
    <border>
      <left style="thin">
        <color rgb="FFDFE3E8"/>
      </left>
      <right style="thin">
        <color rgb="FFDFE3E8"/>
      </right>
      <top style="medium">
        <color rgb="FF00A878"/>
      </top>
      <bottom/>
      <diagonal/>
    </border>
    <border>
      <left/>
      <right/>
      <top/>
      <bottom style="medium">
        <color rgb="FF2D5BFF"/>
      </bottom>
      <diagonal/>
    </border>
    <border>
      <left style="thin">
        <color rgb="FF2D5BFF"/>
      </left>
      <right/>
      <top style="medium">
        <color rgb="FF2D5BFF"/>
      </top>
      <bottom style="thin">
        <color rgb="FF2D5BFF"/>
      </bottom>
      <diagonal/>
    </border>
    <border>
      <left/>
      <right/>
      <top style="medium">
        <color rgb="FF2D5BFF"/>
      </top>
      <bottom style="thin">
        <color rgb="FF2D5BFF"/>
      </bottom>
      <diagonal/>
    </border>
    <border>
      <left/>
      <right style="thin">
        <color rgb="FF2D5BFF"/>
      </right>
      <top style="medium">
        <color rgb="FF2D5BFF"/>
      </top>
      <bottom style="thin">
        <color rgb="FF2D5BFF"/>
      </bottom>
      <diagonal/>
    </border>
    <border>
      <left/>
      <right/>
      <top style="medium">
        <color rgb="FFE63946"/>
      </top>
      <bottom/>
      <diagonal/>
    </border>
    <border>
      <left/>
      <right style="thin">
        <color rgb="FFDFE3E8"/>
      </right>
      <top style="medium">
        <color rgb="FFE63946"/>
      </top>
      <bottom/>
      <diagonal/>
    </border>
    <border>
      <left/>
      <right/>
      <top style="medium">
        <color rgb="FFF7B731"/>
      </top>
      <bottom/>
      <diagonal/>
    </border>
    <border>
      <left/>
      <right style="thin">
        <color rgb="FFDFE3E8"/>
      </right>
      <top style="medium">
        <color rgb="FFF7B731"/>
      </top>
      <bottom/>
      <diagonal/>
    </border>
    <border>
      <left/>
      <right/>
      <top style="medium">
        <color rgb="FF6C5CE7"/>
      </top>
      <bottom/>
      <diagonal/>
    </border>
    <border>
      <left/>
      <right style="thin">
        <color rgb="FFDFE3E8"/>
      </right>
      <top style="medium">
        <color rgb="FF6C5CE7"/>
      </top>
      <bottom/>
      <diagonal/>
    </border>
    <border>
      <left/>
      <right style="thin">
        <color rgb="FFDFE3E8"/>
      </right>
      <top/>
      <bottom/>
      <diagonal/>
    </border>
    <border>
      <left/>
      <right style="thin">
        <color rgb="FFDFE3E8"/>
      </right>
      <top/>
      <bottom style="thin">
        <color rgb="FFDFE3E8"/>
      </bottom>
      <diagonal/>
    </border>
    <border>
      <left/>
      <right/>
      <top style="medium">
        <color rgb="FF2D5BFF"/>
      </top>
      <bottom/>
      <diagonal/>
    </border>
    <border>
      <left/>
      <right style="thin">
        <color rgb="FFDFE3E8"/>
      </right>
      <top style="medium">
        <color rgb="FF2D5BFF"/>
      </top>
      <bottom/>
      <diagonal/>
    </border>
    <border>
      <left/>
      <right/>
      <top style="medium">
        <color rgb="FF00A878"/>
      </top>
      <bottom/>
      <diagonal/>
    </border>
    <border>
      <left/>
      <right style="thin">
        <color rgb="FFDFE3E8"/>
      </right>
      <top style="medium">
        <color rgb="FF00A878"/>
      </top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6" fillId="7" borderId="0" applyAlignment="1" pivotButton="0" quotePrefix="0" xfId="0">
      <alignment horizontal="center" vertical="center"/>
    </xf>
    <xf numFmtId="0" fontId="6" fillId="8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 wrapText="1"/>
    </xf>
    <xf numFmtId="0" fontId="7" fillId="9" borderId="2" applyAlignment="1" pivotButton="0" quotePrefix="0" xfId="0">
      <alignment horizontal="center" vertical="center"/>
    </xf>
    <xf numFmtId="164" fontId="7" fillId="9" borderId="2" applyAlignment="1" pivotButton="0" quotePrefix="0" xfId="0">
      <alignment horizontal="center" vertical="center"/>
    </xf>
    <xf numFmtId="165" fontId="8" fillId="10" borderId="2" applyAlignment="1" pivotButton="0" quotePrefix="0" xfId="0">
      <alignment horizontal="center" vertical="center"/>
    </xf>
    <xf numFmtId="3" fontId="8" fillId="10" borderId="2" applyAlignment="1" pivotButton="0" quotePrefix="0" xfId="0">
      <alignment horizontal="center" vertical="center"/>
    </xf>
    <xf numFmtId="166" fontId="8" fillId="10" borderId="2" applyAlignment="1" pivotButton="0" quotePrefix="0" xfId="0">
      <alignment horizontal="center" vertical="center"/>
    </xf>
    <xf numFmtId="0" fontId="8" fillId="10" borderId="2" applyAlignment="1" pivotButton="0" quotePrefix="0" xfId="0">
      <alignment horizontal="center" vertical="center"/>
    </xf>
    <xf numFmtId="165" fontId="8" fillId="11" borderId="2" applyAlignment="1" pivotButton="0" quotePrefix="0" xfId="0">
      <alignment horizontal="center" vertical="center"/>
    </xf>
    <xf numFmtId="3" fontId="8" fillId="11" borderId="2" applyAlignment="1" pivotButton="0" quotePrefix="0" xfId="0">
      <alignment horizontal="center" vertical="center"/>
    </xf>
    <xf numFmtId="166" fontId="8" fillId="11" borderId="2" applyAlignment="1" pivotButton="0" quotePrefix="0" xfId="0">
      <alignment horizontal="center" vertical="center"/>
    </xf>
    <xf numFmtId="0" fontId="8" fillId="11" borderId="2" applyAlignment="1" pivotButton="0" quotePrefix="0" xfId="0">
      <alignment horizontal="center" vertical="center"/>
    </xf>
    <xf numFmtId="164" fontId="8" fillId="10" borderId="2" applyAlignment="1" pivotButton="0" quotePrefix="0" xfId="0">
      <alignment horizontal="center" vertical="center"/>
    </xf>
    <xf numFmtId="164" fontId="8" fillId="11" borderId="2" applyAlignment="1" pivotButton="0" quotePrefix="0" xfId="0">
      <alignment horizontal="center" vertical="center"/>
    </xf>
    <xf numFmtId="0" fontId="10" fillId="12" borderId="0" applyAlignment="1" pivotButton="0" quotePrefix="0" xfId="0">
      <alignment horizontal="right" vertical="center"/>
    </xf>
    <xf numFmtId="164" fontId="11" fillId="12" borderId="0" applyAlignment="1" pivotButton="0" quotePrefix="0" xfId="0">
      <alignment horizontal="general" vertical="bottom"/>
    </xf>
    <xf numFmtId="0" fontId="12" fillId="13" borderId="3" applyAlignment="1" pivotButton="0" quotePrefix="0" xfId="0">
      <alignment horizontal="center" vertical="center"/>
    </xf>
    <xf numFmtId="0" fontId="12" fillId="14" borderId="4" applyAlignment="1" pivotButton="0" quotePrefix="0" xfId="0">
      <alignment horizontal="center" vertical="center"/>
    </xf>
    <xf numFmtId="0" fontId="12" fillId="15" borderId="5" applyAlignment="1" pivotButton="0" quotePrefix="0" xfId="0">
      <alignment horizontal="center" vertical="center"/>
    </xf>
    <xf numFmtId="3" fontId="13" fillId="10" borderId="6" applyAlignment="1" pivotButton="0" quotePrefix="0" xfId="0">
      <alignment horizontal="center" vertical="center"/>
    </xf>
    <xf numFmtId="3" fontId="14" fillId="10" borderId="6" applyAlignment="1" pivotButton="0" quotePrefix="0" xfId="0">
      <alignment horizontal="center" vertical="center"/>
    </xf>
    <xf numFmtId="3" fontId="15" fillId="10" borderId="6" applyAlignment="1" pivotButton="0" quotePrefix="0" xfId="0">
      <alignment horizontal="center" vertical="center"/>
    </xf>
    <xf numFmtId="0" fontId="16" fillId="3" borderId="7" applyAlignment="1" pivotButton="0" quotePrefix="0" xfId="0">
      <alignment horizontal="left" vertical="center"/>
    </xf>
    <xf numFmtId="0" fontId="16" fillId="3" borderId="8" applyAlignment="1" pivotButton="0" quotePrefix="0" xfId="0">
      <alignment horizontal="left" vertical="center"/>
    </xf>
    <xf numFmtId="0" fontId="16" fillId="3" borderId="9" applyAlignment="1" pivotButton="0" quotePrefix="0" xfId="0">
      <alignment horizontal="left" vertical="center"/>
    </xf>
    <xf numFmtId="0" fontId="17" fillId="10" borderId="0" applyAlignment="1" pivotButton="0" quotePrefix="0" xfId="0">
      <alignment horizontal="general" vertical="bottom"/>
    </xf>
    <xf numFmtId="0" fontId="8" fillId="10" borderId="0" applyAlignment="1" pivotButton="0" quotePrefix="0" xfId="0">
      <alignment horizontal="general" vertical="bottom"/>
    </xf>
    <xf numFmtId="0" fontId="0" fillId="10" borderId="0" applyAlignment="1" pivotButton="0" quotePrefix="0" xfId="0">
      <alignment horizontal="general" vertical="bottom"/>
    </xf>
    <xf numFmtId="0" fontId="12" fillId="12" borderId="10" applyAlignment="1" pivotButton="0" quotePrefix="0" xfId="0">
      <alignment horizontal="center" vertical="center"/>
    </xf>
    <xf numFmtId="0" fontId="12" fillId="16" borderId="11" applyAlignment="1" pivotButton="0" quotePrefix="0" xfId="0">
      <alignment horizontal="center" vertical="center"/>
    </xf>
    <xf numFmtId="3" fontId="18" fillId="10" borderId="6" applyAlignment="1" pivotButton="0" quotePrefix="0" xfId="0">
      <alignment horizontal="center" vertical="center"/>
    </xf>
    <xf numFmtId="166" fontId="19" fillId="10" borderId="6" applyAlignment="1" pivotButton="0" quotePrefix="0" xfId="0">
      <alignment horizontal="center" vertical="center"/>
    </xf>
    <xf numFmtId="166" fontId="14" fillId="10" borderId="6" applyAlignment="1" pivotButton="0" quotePrefix="0" xfId="0">
      <alignment horizontal="center" vertical="center"/>
    </xf>
    <xf numFmtId="9" fontId="19" fillId="10" borderId="6" applyAlignment="1" pivotButton="0" quotePrefix="0" xfId="0">
      <alignment horizontal="center" vertical="center"/>
    </xf>
    <xf numFmtId="0" fontId="6" fillId="4" borderId="12" applyAlignment="1" pivotButton="0" quotePrefix="0" xfId="0">
      <alignment horizontal="center" vertical="center" wrapText="1"/>
    </xf>
    <xf numFmtId="167" fontId="8" fillId="10" borderId="2" applyAlignment="1" pivotButton="0" quotePrefix="0" xfId="0">
      <alignment horizontal="center" vertical="center"/>
    </xf>
    <xf numFmtId="167" fontId="8" fillId="11" borderId="2" applyAlignment="1" pivotButton="0" quotePrefix="0" xfId="0">
      <alignment horizontal="center" vertical="center"/>
    </xf>
    <xf numFmtId="0" fontId="16" fillId="4" borderId="13" applyAlignment="1" pivotButton="0" quotePrefix="0" xfId="0">
      <alignment horizontal="left" vertical="center"/>
    </xf>
    <xf numFmtId="0" fontId="16" fillId="4" borderId="14" applyAlignment="1" pivotButton="0" quotePrefix="0" xfId="0">
      <alignment horizontal="left" vertical="center"/>
    </xf>
    <xf numFmtId="0" fontId="16" fillId="4" borderId="15" applyAlignment="1" pivotButton="0" quotePrefix="0" xfId="0">
      <alignment horizontal="left" vertical="center"/>
    </xf>
    <xf numFmtId="0" fontId="5" fillId="10" borderId="0" applyAlignment="1" pivotButton="0" quotePrefix="0" xfId="0">
      <alignment horizontal="general" vertical="bottom"/>
    </xf>
    <xf numFmtId="0" fontId="17" fillId="10" borderId="0" applyAlignment="1" pivotButton="0" quotePrefix="0" xfId="0">
      <alignment horizontal="general" vertical="bottom"/>
    </xf>
    <xf numFmtId="0" fontId="8" fillId="10" borderId="0" applyAlignment="1" pivotButton="0" quotePrefix="0" xfId="0">
      <alignment horizontal="general" vertical="bottom"/>
    </xf>
    <xf numFmtId="0" fontId="0" fillId="10" borderId="0" applyAlignment="1" pivotButton="0" quotePrefix="0" xfId="0">
      <alignment horizontal="general" vertical="bottom"/>
    </xf>
    <xf numFmtId="0" fontId="5" fillId="1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6" fillId="7" borderId="0" applyAlignment="1" pivotButton="0" quotePrefix="0" xfId="0">
      <alignment horizontal="center" vertical="center"/>
    </xf>
    <xf numFmtId="0" fontId="6" fillId="8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general" vertical="bottom"/>
    </xf>
    <xf numFmtId="0" fontId="7" fillId="9" borderId="2" applyAlignment="1" pivotButton="0" quotePrefix="0" xfId="0">
      <alignment horizontal="center" vertical="center"/>
    </xf>
    <xf numFmtId="164" fontId="7" fillId="9" borderId="2" applyAlignment="1" pivotButton="0" quotePrefix="0" xfId="0">
      <alignment horizontal="center" vertical="center"/>
    </xf>
    <xf numFmtId="165" fontId="8" fillId="10" borderId="2" applyAlignment="1" pivotButton="0" quotePrefix="0" xfId="0">
      <alignment horizontal="center" vertical="center"/>
    </xf>
    <xf numFmtId="3" fontId="8" fillId="10" borderId="2" applyAlignment="1" pivotButton="0" quotePrefix="0" xfId="0">
      <alignment horizontal="center" vertical="center"/>
    </xf>
    <xf numFmtId="166" fontId="8" fillId="10" borderId="2" applyAlignment="1" pivotButton="0" quotePrefix="0" xfId="0">
      <alignment horizontal="center" vertical="center"/>
    </xf>
    <xf numFmtId="0" fontId="8" fillId="10" borderId="2" applyAlignment="1" pivotButton="0" quotePrefix="0" xfId="0">
      <alignment horizontal="center" vertical="center"/>
    </xf>
    <xf numFmtId="165" fontId="8" fillId="11" borderId="2" applyAlignment="1" pivotButton="0" quotePrefix="0" xfId="0">
      <alignment horizontal="center" vertical="center"/>
    </xf>
    <xf numFmtId="3" fontId="8" fillId="11" borderId="2" applyAlignment="1" pivotButton="0" quotePrefix="0" xfId="0">
      <alignment horizontal="center" vertical="center"/>
    </xf>
    <xf numFmtId="166" fontId="8" fillId="11" borderId="2" applyAlignment="1" pivotButton="0" quotePrefix="0" xfId="0">
      <alignment horizontal="center" vertical="center"/>
    </xf>
    <xf numFmtId="0" fontId="8" fillId="11" borderId="2" applyAlignment="1" pivotButton="0" quotePrefix="0" xfId="0">
      <alignment horizontal="center" vertical="center"/>
    </xf>
    <xf numFmtId="164" fontId="8" fillId="10" borderId="2" applyAlignment="1" pivotButton="0" quotePrefix="0" xfId="0">
      <alignment horizontal="center" vertical="center"/>
    </xf>
    <xf numFmtId="164" fontId="8" fillId="11" borderId="2" applyAlignment="1" pivotButton="0" quotePrefix="0" xfId="0">
      <alignment horizontal="center" vertical="center"/>
    </xf>
    <xf numFmtId="0" fontId="10" fillId="12" borderId="0" applyAlignment="1" pivotButton="0" quotePrefix="0" xfId="0">
      <alignment horizontal="right" vertical="center"/>
    </xf>
    <xf numFmtId="164" fontId="11" fillId="12" borderId="0" applyAlignment="1" pivotButton="0" quotePrefix="0" xfId="0">
      <alignment horizontal="general" vertical="bottom"/>
    </xf>
    <xf numFmtId="0" fontId="12" fillId="13" borderId="3" applyAlignment="1" pivotButton="0" quotePrefix="0" xfId="0">
      <alignment horizontal="center" vertical="center"/>
    </xf>
    <xf numFmtId="0" fontId="0" fillId="0" borderId="17" pivotButton="0" quotePrefix="0" xfId="0"/>
    <xf numFmtId="0" fontId="12" fillId="14" borderId="4" applyAlignment="1" pivotButton="0" quotePrefix="0" xfId="0">
      <alignment horizontal="center" vertical="center"/>
    </xf>
    <xf numFmtId="0" fontId="0" fillId="0" borderId="19" pivotButton="0" quotePrefix="0" xfId="0"/>
    <xf numFmtId="0" fontId="12" fillId="15" borderId="5" applyAlignment="1" pivotButton="0" quotePrefix="0" xfId="0">
      <alignment horizontal="center" vertical="center"/>
    </xf>
    <xf numFmtId="0" fontId="0" fillId="0" borderId="21" pivotButton="0" quotePrefix="0" xfId="0"/>
    <xf numFmtId="3" fontId="13" fillId="10" borderId="6" applyAlignment="1" pivotButton="0" quotePrefix="0" xfId="0">
      <alignment horizontal="center" vertical="center"/>
    </xf>
    <xf numFmtId="0" fontId="0" fillId="0" borderId="23" pivotButton="0" quotePrefix="0" xfId="0"/>
    <xf numFmtId="3" fontId="14" fillId="10" borderId="6" applyAlignment="1" pivotButton="0" quotePrefix="0" xfId="0">
      <alignment horizontal="center" vertical="center"/>
    </xf>
    <xf numFmtId="3" fontId="15" fillId="10" borderId="6" applyAlignment="1" pivotButton="0" quotePrefix="0" xfId="0">
      <alignment horizontal="center" vertical="center"/>
    </xf>
    <xf numFmtId="0" fontId="16" fillId="3" borderId="7" applyAlignment="1" pivotButton="0" quotePrefix="0" xfId="0">
      <alignment horizontal="left" vertical="center"/>
    </xf>
    <xf numFmtId="0" fontId="16" fillId="3" borderId="8" applyAlignment="1" pivotButton="0" quotePrefix="0" xfId="0">
      <alignment horizontal="left" vertical="center"/>
    </xf>
    <xf numFmtId="0" fontId="16" fillId="3" borderId="9" applyAlignment="1" pivotButton="0" quotePrefix="0" xfId="0">
      <alignment horizontal="left" vertical="center"/>
    </xf>
    <xf numFmtId="0" fontId="17" fillId="10" borderId="0" applyAlignment="1" pivotButton="0" quotePrefix="0" xfId="0">
      <alignment horizontal="general" vertical="bottom"/>
    </xf>
    <xf numFmtId="0" fontId="8" fillId="10" borderId="0" applyAlignment="1" pivotButton="0" quotePrefix="0" xfId="0">
      <alignment horizontal="general" vertical="bottom"/>
    </xf>
    <xf numFmtId="0" fontId="0" fillId="10" borderId="0" applyAlignment="1" pivotButton="0" quotePrefix="0" xfId="0">
      <alignment horizontal="general" vertical="bottom"/>
    </xf>
    <xf numFmtId="0" fontId="12" fillId="12" borderId="10" applyAlignment="1" pivotButton="0" quotePrefix="0" xfId="0">
      <alignment horizontal="center" vertical="center"/>
    </xf>
    <xf numFmtId="0" fontId="0" fillId="0" borderId="25" pivotButton="0" quotePrefix="0" xfId="0"/>
    <xf numFmtId="0" fontId="12" fillId="16" borderId="11" applyAlignment="1" pivotButton="0" quotePrefix="0" xfId="0">
      <alignment horizontal="center" vertical="center"/>
    </xf>
    <xf numFmtId="0" fontId="0" fillId="0" borderId="27" pivotButton="0" quotePrefix="0" xfId="0"/>
    <xf numFmtId="3" fontId="18" fillId="10" borderId="6" applyAlignment="1" pivotButton="0" quotePrefix="0" xfId="0">
      <alignment horizontal="center" vertical="center"/>
    </xf>
    <xf numFmtId="166" fontId="19" fillId="10" borderId="6" applyAlignment="1" pivotButton="0" quotePrefix="0" xfId="0">
      <alignment horizontal="center" vertical="center"/>
    </xf>
    <xf numFmtId="166" fontId="14" fillId="10" borderId="6" applyAlignment="1" pivotButton="0" quotePrefix="0" xfId="0">
      <alignment horizontal="center" vertical="center"/>
    </xf>
    <xf numFmtId="9" fontId="19" fillId="10" borderId="6" applyAlignment="1" pivotButton="0" quotePrefix="0" xfId="0">
      <alignment horizontal="center" vertical="center"/>
    </xf>
    <xf numFmtId="0" fontId="6" fillId="4" borderId="12" applyAlignment="1" pivotButton="0" quotePrefix="0" xfId="0">
      <alignment horizontal="center" vertical="center" wrapText="1"/>
    </xf>
    <xf numFmtId="167" fontId="8" fillId="10" borderId="2" applyAlignment="1" pivotButton="0" quotePrefix="0" xfId="0">
      <alignment horizontal="center" vertical="center"/>
    </xf>
    <xf numFmtId="167" fontId="8" fillId="11" borderId="2" applyAlignment="1" pivotButton="0" quotePrefix="0" xfId="0">
      <alignment horizontal="center" vertical="center"/>
    </xf>
    <xf numFmtId="0" fontId="16" fillId="4" borderId="13" applyAlignment="1" pivotButton="0" quotePrefix="0" xfId="0">
      <alignment horizontal="left" vertical="center"/>
    </xf>
    <xf numFmtId="0" fontId="16" fillId="4" borderId="14" applyAlignment="1" pivotButton="0" quotePrefix="0" xfId="0">
      <alignment horizontal="left" vertical="center"/>
    </xf>
    <xf numFmtId="0" fontId="16" fillId="4" borderId="15" applyAlignment="1" pivotButton="0" quotePrefix="0" xfId="0">
      <alignment horizontal="left" vertical="center"/>
    </xf>
    <xf numFmtId="0" fontId="5" fillId="10" borderId="0" applyAlignment="1" pivotButton="0" quotePrefix="0" xfId="0">
      <alignment horizontal="general" vertical="bottom"/>
    </xf>
    <xf numFmtId="168" fontId="7" fillId="9" borderId="2" applyAlignment="1" pivotButton="0" quotePrefix="0" xfId="0">
      <alignment horizontal="center" vertical="center"/>
    </xf>
    <xf numFmtId="168" fontId="7" fillId="9" borderId="2" applyAlignment="1" pivotButton="0" quotePrefix="0" xfId="0">
      <alignment horizontal="center" vertical="center"/>
    </xf>
    <xf numFmtId="0" fontId="6" fillId="3" borderId="1" applyAlignment="1" applyProtection="1" pivotButton="0" quotePrefix="0" xfId="0">
      <alignment horizontal="center" vertical="center" wrapText="1"/>
      <protection locked="0" hidden="0"/>
    </xf>
    <xf numFmtId="0" fontId="6" fillId="2" borderId="0" applyAlignment="1" applyProtection="1" pivotButton="0" quotePrefix="0" xfId="0">
      <alignment horizontal="general" vertical="bottom"/>
      <protection locked="0" hidden="0"/>
    </xf>
    <xf numFmtId="0" fontId="7" fillId="9" borderId="2" applyAlignment="1" applyProtection="1" pivotButton="0" quotePrefix="0" xfId="0">
      <alignment horizontal="center" vertical="center"/>
      <protection locked="0" hidden="0"/>
    </xf>
    <xf numFmtId="164" fontId="7" fillId="9" borderId="2" applyAlignment="1" applyProtection="1" pivotButton="0" quotePrefix="0" xfId="0">
      <alignment horizontal="center" vertical="center"/>
      <protection locked="0" hidden="0"/>
    </xf>
    <xf numFmtId="0" fontId="8" fillId="10" borderId="2" applyAlignment="1" applyProtection="1" pivotButton="0" quotePrefix="0" xfId="0">
      <alignment horizontal="center" vertical="center"/>
      <protection locked="0" hidden="0"/>
    </xf>
    <xf numFmtId="0" fontId="8" fillId="11" borderId="2" applyAlignment="1" applyProtection="1" pivotButton="0" quotePrefix="0" xfId="0">
      <alignment horizontal="center" vertical="center"/>
      <protection locked="0" hidden="0"/>
    </xf>
    <xf numFmtId="168" fontId="7" fillId="9" borderId="2" applyAlignment="1" applyProtection="1" pivotButton="0" quotePrefix="0" xfId="0">
      <alignment horizontal="center" vertical="center"/>
      <protection locked="0" hidden="0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8">
    <dxf>
      <font>
        <b val="1"/>
        <color rgb="FFE63946"/>
      </font>
      <fill>
        <patternFill>
          <bgColor rgb="FFFDE8EA"/>
        </patternFill>
      </fill>
    </dxf>
    <dxf>
      <font>
        <b val="1"/>
        <color rgb="FFF7B731"/>
      </font>
      <fill>
        <patternFill>
          <bgColor rgb="FFFFF5E0"/>
        </patternFill>
      </fill>
    </dxf>
    <dxf>
      <font>
        <color rgb="FF00A878"/>
      </font>
      <fill>
        <patternFill>
          <bgColor rgb="FFE6F9F1"/>
        </patternFill>
      </fill>
    </dxf>
    <dxf>
      <font>
        <color rgb="FFF7B731"/>
      </font>
      <fill>
        <patternFill>
          <bgColor rgb="FFFFF5E0"/>
        </patternFill>
      </fill>
    </dxf>
    <dxf>
      <font>
        <b val="1"/>
        <color rgb="FFFFFFFF"/>
      </font>
      <fill>
        <patternFill patternType="solid">
          <fgColor rgb="FFC7254E"/>
          <bgColor rgb="FFC7254E"/>
        </patternFill>
      </fill>
    </dxf>
    <dxf>
      <font>
        <b val="1"/>
        <color rgb="FF000000"/>
      </font>
      <fill>
        <patternFill patternType="solid">
          <fgColor rgb="FFFF9800"/>
          <bgColor rgb="FFFF9800"/>
        </patternFill>
      </fill>
    </dxf>
    <dxf>
      <font>
        <b val="1"/>
        <color rgb="FF000000"/>
      </font>
      <fill>
        <patternFill patternType="solid">
          <fgColor rgb="FFFFEB3B"/>
          <bgColor rgb="FFFFEB3B"/>
        </patternFill>
      </fill>
    </dxf>
    <dxf>
      <font>
        <b val="1"/>
        <color rgb="FFFFFFFF"/>
      </font>
      <fill>
        <patternFill patternType="solid">
          <fgColor rgb="FF4CAF50"/>
          <bgColor rgb="FF4CAF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0EEFF"/>
      <rgbColor rgb="FF7F8C9B"/>
      <rgbColor rgb="FF9999FF"/>
      <rgbColor rgb="FFE63946"/>
      <rgbColor rgb="FFFFF5E0"/>
      <rgbColor rgb="FFE6F9F1"/>
      <rgbColor rgb="FF660066"/>
      <rgbColor rgb="FFFF8080"/>
      <rgbColor rgb="FF0066CC"/>
      <rgbColor rgb="FFDFE3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0FF"/>
      <rgbColor rgb="FFF2F5FA"/>
      <rgbColor rgb="FFFFFFF0"/>
      <rgbColor rgb="FFF7F8FA"/>
      <rgbColor rgb="FFFF99CC"/>
      <rgbColor rgb="FFCC99FF"/>
      <rgbColor rgb="FFFDE8EA"/>
      <rgbColor rgb="FF2D5BFF"/>
      <rgbColor rgb="FF33CCCC"/>
      <rgbColor rgb="FF99CC00"/>
      <rgbColor rgb="FFF7B731"/>
      <rgbColor rgb="FFFF9900"/>
      <rgbColor rgb="FFFF6600"/>
      <rgbColor rgb="FF6C5CE7"/>
      <rgbColor rgb="FF969696"/>
      <rgbColor rgb="FF003366"/>
      <rgbColor rgb="FF00A878"/>
      <rgbColor rgb="FF003300"/>
      <rgbColor rgb="FF1A1A2E"/>
      <rgbColor rgb="FF993300"/>
      <rgbColor rgb="FF993366"/>
      <rgbColor rgb="FF333399"/>
      <rgbColor rgb="FF2C3E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FBA Tool</author>
  </authors>
  <commentList>
    <comment ref="B5" authorId="0" shapeId="0">
      <text>
        <t>REQUIRED - ASIN
Amazon Standard Identification Number.
Example: B09V3KXJPB</t>
      </text>
    </comment>
    <comment ref="C5" authorId="0" shapeId="0">
      <text>
        <t>REQUIRED - SKU
Your Seller Central SKU.
Example: WH-BTL-BLK-32</t>
      </text>
    </comment>
    <comment ref="D5" authorId="0" shapeId="0">
      <text>
        <t>REQUIRED - Product Name
Short name for easy reference.
Example: 32oz Water Bottle Black</t>
      </text>
    </comment>
    <comment ref="E5" authorId="0" shapeId="0">
      <text>
        <t>REQUIRED - Unit Cost
Your landed cost per unit (for order $ calc).
Example: 4.50</t>
      </text>
    </comment>
    <comment ref="F5" authorId="0" shapeId="0">
      <text>
        <t>REQUIRED - Available
Units currently available for sale in FBA.
Get from Seller Central &gt; Inventory.
Example: 245</t>
      </text>
    </comment>
    <comment ref="G5" authorId="0" shapeId="0">
      <text>
        <t>REQUIRED - Inbound
Units shipped to FBA but not yet received.
Example: 500</t>
      </text>
    </comment>
    <comment ref="H5" authorId="0" shapeId="0">
      <text>
        <t>OPTIONAL - Reserved
Units reserved (pending orders, transfers).
Example: 18</t>
      </text>
    </comment>
    <comment ref="I5" authorId="0" shapeId="0">
      <text>
        <t>AUTO-CALCULATED
Total FBA = Available + Inbound + Reserved.
Do not edit.</t>
      </text>
    </comment>
    <comment ref="J5" authorId="0" shapeId="0">
      <text>
        <t>REQUIRED - 7-Day Sales
Total units sold in last 7 days.
Get from Business Reports.
Example: 42</t>
      </text>
    </comment>
    <comment ref="K5" authorId="0" shapeId="0">
      <text>
        <t>REQUIRED - 14-Day Sales
Total units sold in last 14 days.
Example: 78</t>
      </text>
    </comment>
    <comment ref="L5" authorId="0" shapeId="0">
      <text>
        <t>REQUIRED - 30-Day Sales
Total units sold in last 30 days.
Example: 155</t>
      </text>
    </comment>
    <comment ref="M5" authorId="0" shapeId="0">
      <text>
        <t>AUTO-CALCULATED
Daily Velocity = weighted average.
50% × (7d÷7) + 30% × (14d÷14) + 20% × (30d÷30)
Do not edit.</t>
      </text>
    </comment>
    <comment ref="N5" authorId="0" shapeId="0">
      <text>
        <t>REQUIRED - Restock Mode
Select from dropdown:
• Conservative - 2× safety stock (safe)
• Normal - 1.5× safety stock (balanced)
• Aggressive - 1× safety stock (lean)</t>
      </text>
    </comment>
    <comment ref="O5" authorId="0" shapeId="0">
      <text>
        <t>REQUIRED - Lead Time
Days from order to FBA check-in.
Include production + shipping + processing.
Example: 35</t>
      </text>
    </comment>
    <comment ref="P5" authorId="0" shapeId="0">
      <text>
        <t>OPTIONAL - MOQ
Minimum Order Quantity from supplier.
Example: 500</t>
      </text>
    </comment>
    <comment ref="Q5" authorId="0" shapeId="0">
      <text>
        <t>OPTIONAL - Case Pack
Units per case/carton.
Orders round up to case pack.
Example: 24</t>
      </text>
    </comment>
    <comment ref="R5" authorId="0" shapeId="0">
      <text>
        <t>AUTO-CALCULATED
Safety Stock = velocity × lead time × mode multiplier.
Do not edit.</t>
      </text>
    </comment>
    <comment ref="S5" authorId="0" shapeId="0">
      <text>
        <t>AUTO-CALCULATED
Days of Stock = Total FBA ÷ Daily Velocity.
How many days current stock will last.
Do not edit.</t>
      </text>
    </comment>
    <comment ref="T5" authorId="0" shapeId="0">
      <text>
        <t>AUTO-CALCULATED
Restock Point = Safety Stock + (Velocity × Lead Time).
Order when stock drops below this.
Do not edit.</t>
      </text>
    </comment>
    <comment ref="U5" authorId="0" shapeId="0">
      <text>
        <t>AUTO-CALCULATED
Qty to Order = Restock Point - Total FBA.
Rounded up to case pack.
Do not edit.</t>
      </text>
    </comment>
    <comment ref="V5" authorId="0" shapeId="0">
      <text>
        <t>AUTO-CALCULATED
Order $ = Qty to Order × Unit Cost.
Do not edit.</t>
      </text>
    </comment>
    <comment ref="W5" authorId="0" shapeId="0">
      <text>
        <t>AUTO-CALCULATED
Stockout Risk based on days of stock:
• CRITICAL: ≤7 days
• HIGH: ≤14 days
• MEDIUM: ≤30 days
• LOW: &gt;30 days
Do not edit.</t>
      </text>
    </comment>
    <comment ref="X5" authorId="0" shapeId="0">
      <text>
        <t>AUTO-CALCULATED
Same as Days of Stock.
Do not edit.</t>
      </text>
    </comment>
    <comment ref="Y5" authorId="0" shapeId="0">
      <text>
        <t>AUTO-CALCULATED
Priority Score = urgency × profit.
Higher = restock first.
Do not edit.</t>
      </text>
    </comment>
    <comment ref="Z5" authorId="0" shapeId="0">
      <text>
        <t>INPUT - Restock Status
Your manual override:
• Order Now
• Plan Order
• Monitor
• OK
• Overstock</t>
      </text>
    </comment>
    <comment ref="AA5" authorId="0" shapeId="0">
      <text>
        <t>REQUIRED - Profit per Unit
Net profit after all fees and costs.
Used for priority scoring.
Example: 4.20</t>
      </text>
    </comment>
  </commentList>
</comments>
</file>

<file path=xl/comments/comment2.xml><?xml version="1.0" encoding="utf-8"?>
<comments xmlns="http://schemas.openxmlformats.org/spreadsheetml/2006/main">
  <authors>
    <author>FBA Tool</author>
  </authors>
  <commentList>
    <comment ref="B5" authorId="0" shapeId="0">
      <text>
        <t>AUTO-FILLED
PO number auto-increments.
Do not edit.</t>
      </text>
    </comment>
    <comment ref="C5" authorId="0" shapeId="0">
      <text>
        <t>REQUIRED - Date
Date the PO was created.
Format: MM/DD/YYYY
Example: 03/15/2026</t>
      </text>
    </comment>
    <comment ref="D5" authorId="0" shapeId="0">
      <text>
        <t>REQUIRED - Supplier
Supplier/factory name.
Example: Shenzhen Tech Co.</t>
      </text>
    </comment>
    <comment ref="E5" authorId="0" shapeId="0">
      <text>
        <t>REQUIRED - ASIN/SKU
Which product this PO is for.
Example: B09V3KXJPB / WH-BTL-BLK</t>
      </text>
    </comment>
    <comment ref="F5" authorId="0" shapeId="0">
      <text>
        <t>REQUIRED - Qty Ordered
Total units ordered.
Example: 1000</t>
      </text>
    </comment>
    <comment ref="G5" authorId="0" shapeId="0">
      <text>
        <t>REQUIRED - Unit Cost
Price per unit (FOB).
Example: 3.20</t>
      </text>
    </comment>
    <comment ref="H5" authorId="0" shapeId="0">
      <text>
        <t>REQUIRED - Shipping
Total shipping cost for this PO.
Example: 450.00</t>
      </text>
    </comment>
    <comment ref="I5" authorId="0" shapeId="0">
      <text>
        <t>AUTO-CALCULATED
Total = (Qty × Unit Cost) + Shipping.
Do not edit.</t>
      </text>
    </comment>
    <comment ref="J5" authorId="0" shapeId="0">
      <text>
        <t>REQUIRED - Status
Select from dropdown:
• Draft - Not yet sent
• Ordered - Sent to supplier
• Shipped - Left factory
• In Transit - On the way
• Delivered - Arrived at FBA
• Checked In - FBA received</t>
      </text>
    </comment>
    <comment ref="K5" authorId="0" shapeId="0">
      <text>
        <t>REQUIRED - ETA
Expected arrival date.
Format: MM/DD/YYYY
Example: 04/20/2026</t>
      </text>
    </comment>
  </commentList>
</comments>
</file>

<file path=xl/tables/table1.xml><?xml version="1.0" encoding="utf-8"?>
<table xmlns="http://schemas.openxmlformats.org/spreadsheetml/2006/main" id="1" name="RestockPlanner" displayName="RestockPlanner" ref="B5:AB105" headerRowCount="1">
  <autoFilter ref="B5:AB105"/>
  <tableColumns count="27">
    <tableColumn id="2" name="ASIN"/>
    <tableColumn id="3" name="SKU"/>
    <tableColumn id="4" name="Product Name"/>
    <tableColumn id="5" name="Unit Cost ($)"/>
    <tableColumn id="6" name="Available"/>
    <tableColumn id="7" name="Inbound"/>
    <tableColumn id="8" name="Reserved"/>
    <tableColumn id="9" name="Total FBA"/>
    <tableColumn id="10" name="7-Day Sales"/>
    <tableColumn id="11" name="14-Day Sales"/>
    <tableColumn id="12" name="30-Day Sales"/>
    <tableColumn id="13" name="Daily Velocity"/>
    <tableColumn id="14" name="Restock Mode"/>
    <tableColumn id="15" name="Lead Time (days)"/>
    <tableColumn id="16" name="MOQ"/>
    <tableColumn id="17" name="Case Pack"/>
    <tableColumn id="18" name="Safety Stock"/>
    <tableColumn id="19" name="Days of Stock"/>
    <tableColumn id="20" name="Restock Point"/>
    <tableColumn id="21" name="Qty to Order"/>
    <tableColumn id="22" name="Order ($)"/>
    <tableColumn id="23" name="Stockout Risk"/>
    <tableColumn id="24" name="Total Coverage Days"/>
    <tableColumn id="25" name="Priority Score"/>
    <tableColumn id="26" name="Restock Status"/>
    <tableColumn id="27" name="None"/>
    <tableColumn id="28" name="Profit/Unit ($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urchaseOrders" displayName="PurchaseOrders" ref="B5:K55" headerRowCount="1">
  <autoFilter ref="B5:K55"/>
  <tableColumns count="10">
    <tableColumn id="2" name="PO #"/>
    <tableColumn id="3" name="Date"/>
    <tableColumn id="4" name="Supplier"/>
    <tableColumn id="5" name="ASIN/SKU"/>
    <tableColumn id="6" name="Qty Ordered"/>
    <tableColumn id="7" name="Unit Cost ($)"/>
    <tableColumn id="8" name="Shipping ($)"/>
    <tableColumn id="9" name="Total ($)"/>
    <tableColumn id="10" name="Status"/>
    <tableColumn id="11" name="E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 filterMode="0">
    <tabColor rgb="FF2D5BFF"/>
    <outlinePr summaryBelow="1" summaryRight="1"/>
    <pageSetUpPr fitToPage="0"/>
  </sheetPr>
  <dimension ref="A1:AE106"/>
  <sheetViews>
    <sheetView showFormulas="0" showGridLines="0" showRowColHeaders="1" showZeros="1" rightToLeft="0" tabSelected="1" showOutlineSymbols="1" defaultGridColor="1" view="normal" topLeftCell="A1" colorId="64" zoomScale="110" zoomScaleNormal="11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3" customWidth="1" style="55" min="1" max="1"/>
    <col width="13" customWidth="1" style="55" min="2" max="3"/>
    <col width="24" customWidth="1" style="55" min="4" max="4"/>
    <col width="13" customWidth="1" style="55" min="5" max="28"/>
  </cols>
  <sheetData>
    <row r="1" ht="15" customHeight="1" s="56">
      <c r="A1" s="57" t="n"/>
      <c r="B1" s="57" t="n"/>
      <c r="C1" s="57" t="n"/>
      <c r="D1" s="57" t="n"/>
      <c r="E1" s="57" t="n"/>
      <c r="F1" s="57" t="n"/>
      <c r="G1" s="57" t="n"/>
      <c r="H1" s="57" t="n"/>
      <c r="I1" s="57" t="n"/>
      <c r="J1" s="57" t="n"/>
      <c r="K1" s="57" t="n"/>
      <c r="L1" s="57" t="n"/>
      <c r="M1" s="57" t="n"/>
      <c r="N1" s="57" t="n"/>
      <c r="O1" s="57" t="n"/>
      <c r="P1" s="57" t="n"/>
      <c r="Q1" s="57" t="n"/>
      <c r="R1" s="57" t="n"/>
      <c r="S1" s="57" t="n"/>
      <c r="T1" s="57" t="n"/>
      <c r="U1" s="57" t="n"/>
      <c r="V1" s="57" t="n"/>
      <c r="W1" s="57" t="n"/>
      <c r="X1" s="57" t="n"/>
      <c r="Y1" s="57" t="n"/>
      <c r="Z1" s="57" t="n"/>
      <c r="AA1" s="57" t="n"/>
      <c r="AB1" s="57" t="n"/>
      <c r="AC1" s="57" t="n"/>
    </row>
    <row r="2" ht="19.5" customHeight="1" s="56">
      <c r="A2" s="57" t="n"/>
      <c r="B2" s="58" t="inlineStr">
        <is>
          <t>FBA INVENTORY &amp; RESTOCK PLANNER</t>
        </is>
      </c>
    </row>
    <row r="3" ht="15" customHeight="1" s="56">
      <c r="A3" s="57" t="n"/>
      <c r="B3" s="59" t="inlineStr">
        <is>
          <t>Multi-layer inventory tracking, velocity-based restocking, and anomaly monitoring</t>
        </is>
      </c>
    </row>
    <row r="4" ht="15" customHeight="1" s="56">
      <c r="A4" s="57" t="n"/>
      <c r="B4" s="60" t="inlineStr">
        <is>
          <t>PRODUCT</t>
        </is>
      </c>
      <c r="F4" s="61" t="inlineStr">
        <is>
          <t>INVENTORY LAYERS</t>
        </is>
      </c>
      <c r="J4" s="62" t="inlineStr">
        <is>
          <t>SALES VELOCITY</t>
        </is>
      </c>
      <c r="N4" s="63" t="inlineStr">
        <is>
          <t>RESTOCK SETTINGS</t>
        </is>
      </c>
      <c r="R4" s="64" t="inlineStr">
        <is>
          <t>RESTOCK CALCULATIONS</t>
        </is>
      </c>
      <c r="W4" s="65" t="inlineStr">
        <is>
          <t>RISK &amp; PRIORITY</t>
        </is>
      </c>
      <c r="AB4" s="57" t="n"/>
      <c r="AC4" s="57" t="n"/>
    </row>
    <row r="5" ht="21.75" customHeight="1" s="56">
      <c r="A5" s="57" t="n"/>
      <c r="B5" s="115" t="inlineStr">
        <is>
          <t>ASIN</t>
        </is>
      </c>
      <c r="C5" s="115" t="inlineStr">
        <is>
          <t>SKU</t>
        </is>
      </c>
      <c r="D5" s="115" t="inlineStr">
        <is>
          <t>Product Name</t>
        </is>
      </c>
      <c r="E5" s="115" t="inlineStr">
        <is>
          <t>Unit Cost ($)</t>
        </is>
      </c>
      <c r="F5" s="115" t="inlineStr">
        <is>
          <t>Available</t>
        </is>
      </c>
      <c r="G5" s="115" t="inlineStr">
        <is>
          <t>Inbound</t>
        </is>
      </c>
      <c r="H5" s="115" t="inlineStr">
        <is>
          <t>Reserved</t>
        </is>
      </c>
      <c r="I5" s="66" t="inlineStr">
        <is>
          <t>Total FBA</t>
        </is>
      </c>
      <c r="J5" s="115" t="inlineStr">
        <is>
          <t>7-Day Sales</t>
        </is>
      </c>
      <c r="K5" s="115" t="inlineStr">
        <is>
          <t>14-Day Sales</t>
        </is>
      </c>
      <c r="L5" s="115" t="inlineStr">
        <is>
          <t>30-Day Sales</t>
        </is>
      </c>
      <c r="M5" s="66" t="inlineStr">
        <is>
          <t>Daily Velocity</t>
        </is>
      </c>
      <c r="N5" s="115" t="inlineStr">
        <is>
          <t>Restock Mode</t>
        </is>
      </c>
      <c r="O5" s="115" t="inlineStr">
        <is>
          <t>Lead Time (days)</t>
        </is>
      </c>
      <c r="P5" s="115" t="inlineStr">
        <is>
          <t>MOQ</t>
        </is>
      </c>
      <c r="Q5" s="115" t="inlineStr">
        <is>
          <t>Case Pack</t>
        </is>
      </c>
      <c r="R5" s="66" t="inlineStr">
        <is>
          <t>Safety Stock</t>
        </is>
      </c>
      <c r="S5" s="66" t="inlineStr">
        <is>
          <t>Days of Stock</t>
        </is>
      </c>
      <c r="T5" s="66" t="inlineStr">
        <is>
          <t>Restock Point</t>
        </is>
      </c>
      <c r="U5" s="66" t="inlineStr">
        <is>
          <t>Qty to Order</t>
        </is>
      </c>
      <c r="V5" s="66" t="inlineStr">
        <is>
          <t>Order ($)</t>
        </is>
      </c>
      <c r="W5" s="66" t="inlineStr">
        <is>
          <t>Stockout Risk</t>
        </is>
      </c>
      <c r="X5" s="66" t="inlineStr">
        <is>
          <t>Total Coverage Days</t>
        </is>
      </c>
      <c r="Y5" s="66" t="inlineStr">
        <is>
          <t>Priority Score</t>
        </is>
      </c>
      <c r="Z5" s="115" t="inlineStr">
        <is>
          <t>Restock Status</t>
        </is>
      </c>
      <c r="AA5" s="115" t="inlineStr">
        <is>
          <t>Restock Notes</t>
        </is>
      </c>
      <c r="AB5" s="116" t="inlineStr">
        <is>
          <t>Profit/Unit ($)</t>
        </is>
      </c>
      <c r="AC5" s="57" t="n"/>
    </row>
    <row r="6" ht="15" customHeight="1" s="56">
      <c r="A6" s="57" t="n"/>
      <c r="B6" s="117" t="inlineStr">
        <is>
          <t>B09V3KXJPB</t>
        </is>
      </c>
      <c r="C6" s="117" t="inlineStr">
        <is>
          <t>WH-BTL-BLK-32</t>
        </is>
      </c>
      <c r="D6" s="117" t="inlineStr">
        <is>
          <t>32oz Water Bottle Black</t>
        </is>
      </c>
      <c r="E6" s="118" t="n">
        <v>4.7</v>
      </c>
      <c r="F6" s="117" t="n">
        <v>45</v>
      </c>
      <c r="G6" s="117" t="n">
        <v>500</v>
      </c>
      <c r="H6" s="117" t="n">
        <v>8</v>
      </c>
      <c r="I6" s="68">
        <f>IF(F6="","",SUM(F6:H6))</f>
        <v/>
      </c>
      <c r="J6" s="117" t="n">
        <v>42</v>
      </c>
      <c r="K6" s="117" t="n">
        <v>78</v>
      </c>
      <c r="L6" s="117" t="n">
        <v>155</v>
      </c>
      <c r="M6" s="70">
        <f>IF(J6="","",ROUND((J6/7)*0.5+(K6/14)*0.3+(L6/30)*0.2,1))</f>
        <v/>
      </c>
      <c r="N6" s="117" t="inlineStr">
        <is>
          <t>Normal</t>
        </is>
      </c>
      <c r="O6" s="117" t="n">
        <v>35</v>
      </c>
      <c r="P6" s="117" t="n">
        <v>500</v>
      </c>
      <c r="Q6" s="117" t="n">
        <v>24</v>
      </c>
      <c r="R6" s="71">
        <f>IF(OR(M6="",O6=""),"",IF(N6="Conservative",M6*O6*2,IF(N6="Aggressive",M6*O6*1,M6*O6*1.5)))</f>
        <v/>
      </c>
      <c r="S6" s="71">
        <f>IF(OR(F6="",M6="",M6=0),"",F6/M6)</f>
        <v/>
      </c>
      <c r="T6" s="71">
        <f>IF(OR(R6="",M6="",O6=""),"",R6+M6*O6)</f>
        <v/>
      </c>
      <c r="U6" s="71">
        <f>IF(OR(T6="",I6=""),"",IF(T6-I6&lt;=0,0,IF(Q6="",CEILING(MAX(T6-I6,P6),1),CEILING(MAX(T6-I6,P6),Q6))))</f>
        <v/>
      </c>
      <c r="V6" s="72">
        <f>IF(OR(U6="",E6=""),"",U6*E6)</f>
        <v/>
      </c>
      <c r="W6" s="73">
        <f>IF(S6="","",IF(S6&lt;=7,"CRITICAL",IF(S6&lt;=14,"HIGH",IF(S6&lt;=30,"MEDIUM","LOW"))))</f>
        <v/>
      </c>
      <c r="X6" s="71">
        <f>IF(OR(I6="",M6="",M6=0),"",I6/M6)</f>
        <v/>
      </c>
      <c r="Y6" s="71">
        <f>IF(OR(S6="",AB6=""),"",ROUND((1/MAX(S6,1))*100*AB6,0))</f>
        <v/>
      </c>
      <c r="Z6" s="117" t="inlineStr">
        <is>
          <t>Plan Order</t>
        </is>
      </c>
      <c r="AA6" s="119" t="n"/>
      <c r="AB6" s="118" t="n">
        <v>6.8</v>
      </c>
      <c r="AC6" s="57" t="n"/>
    </row>
    <row r="7" ht="15" customHeight="1" s="56">
      <c r="A7" s="57" t="n"/>
      <c r="B7" s="117" t="inlineStr">
        <is>
          <t>B08N5WRWNW</t>
        </is>
      </c>
      <c r="C7" s="117" t="inlineStr">
        <is>
          <t>KT-SET-SS-12</t>
        </is>
      </c>
      <c r="D7" s="117" t="inlineStr">
        <is>
          <t>Silicone Kitchen Set 12pc</t>
        </is>
      </c>
      <c r="E7" s="118" t="n">
        <v>3.95</v>
      </c>
      <c r="F7" s="117" t="n">
        <v>320</v>
      </c>
      <c r="G7" s="117" t="n">
        <v>0</v>
      </c>
      <c r="H7" s="117" t="n">
        <v>12</v>
      </c>
      <c r="I7" s="68">
        <f>IF(F7="","",SUM(F7:H7))</f>
        <v/>
      </c>
      <c r="J7" s="117" t="n">
        <v>85</v>
      </c>
      <c r="K7" s="117" t="n">
        <v>160</v>
      </c>
      <c r="L7" s="117" t="n">
        <v>340</v>
      </c>
      <c r="M7" s="74">
        <f>IF(J7="","",ROUND((J7/7)*0.5+(K7/14)*0.3+(L7/30)*0.2,1))</f>
        <v/>
      </c>
      <c r="N7" s="117" t="inlineStr">
        <is>
          <t>Conservative</t>
        </is>
      </c>
      <c r="O7" s="117" t="n">
        <v>28</v>
      </c>
      <c r="P7" s="117" t="n">
        <v>300</v>
      </c>
      <c r="Q7" s="117" t="n">
        <v>12</v>
      </c>
      <c r="R7" s="75">
        <f>IF(OR(M7="",O7=""),"",IF(N7="Conservative",M7*O7*2,IF(N7="Aggressive",M7*O7*1,M7*O7*1.5)))</f>
        <v/>
      </c>
      <c r="S7" s="75">
        <f>IF(OR(F7="",M7="",M7=0),"",F7/M7)</f>
        <v/>
      </c>
      <c r="T7" s="75">
        <f>IF(OR(R7="",M7="",O7=""),"",R7+M7*O7)</f>
        <v/>
      </c>
      <c r="U7" s="75">
        <f>IF(OR(T7="",I7=""),"",IF(T7-I7&lt;=0,0,IF(Q7="",CEILING(MAX(T7-I7,P7),1),CEILING(MAX(T7-I7,P7),Q7))))</f>
        <v/>
      </c>
      <c r="V7" s="76">
        <f>IF(OR(U7="",E7=""),"",U7*E7)</f>
        <v/>
      </c>
      <c r="W7" s="77">
        <f>IF(S7="","",IF(S7&lt;=7,"CRITICAL",IF(S7&lt;=14,"HIGH",IF(S7&lt;=30,"MEDIUM","LOW"))))</f>
        <v/>
      </c>
      <c r="X7" s="75">
        <f>IF(OR(I7="",M7="",M7=0),"",I7/M7)</f>
        <v/>
      </c>
      <c r="Y7" s="75">
        <f>IF(OR(S7="",AB7=""),"",ROUND((1/MAX(S7,1))*100*AB7,0))</f>
        <v/>
      </c>
      <c r="Z7" s="117" t="inlineStr">
        <is>
          <t>OK</t>
        </is>
      </c>
      <c r="AA7" s="120" t="n"/>
      <c r="AB7" s="118" t="n">
        <v>7.2</v>
      </c>
      <c r="AC7" s="57" t="n"/>
    </row>
    <row r="8" ht="15" customHeight="1" s="56">
      <c r="A8" s="57" t="n"/>
      <c r="B8" s="117" t="inlineStr">
        <is>
          <t>B07PQNHSMX</t>
        </is>
      </c>
      <c r="C8" s="117" t="inlineStr">
        <is>
          <t>YG-MAT-PUR-6</t>
        </is>
      </c>
      <c r="D8" s="117" t="inlineStr">
        <is>
          <t>Yoga Mat Purple 6mm</t>
        </is>
      </c>
      <c r="E8" s="118" t="n">
        <v>6.95</v>
      </c>
      <c r="F8" s="117" t="n">
        <v>18</v>
      </c>
      <c r="G8" s="117" t="n">
        <v>200</v>
      </c>
      <c r="H8" s="117" t="n">
        <v>3</v>
      </c>
      <c r="I8" s="68">
        <f>IF(F8="","",SUM(F8:H8))</f>
        <v/>
      </c>
      <c r="J8" s="117" t="n">
        <v>28</v>
      </c>
      <c r="K8" s="117" t="n">
        <v>52</v>
      </c>
      <c r="L8" s="117" t="n">
        <v>98</v>
      </c>
      <c r="M8" s="70">
        <f>IF(J8="","",ROUND((J8/7)*0.5+(K8/14)*0.3+(L8/30)*0.2,1))</f>
        <v/>
      </c>
      <c r="N8" s="117" t="inlineStr">
        <is>
          <t>Normal</t>
        </is>
      </c>
      <c r="O8" s="117" t="n">
        <v>42</v>
      </c>
      <c r="P8" s="117" t="n">
        <v>200</v>
      </c>
      <c r="Q8" s="117" t="n">
        <v>10</v>
      </c>
      <c r="R8" s="71">
        <f>IF(OR(M8="",O8=""),"",IF(N8="Conservative",M8*O8*2,IF(N8="Aggressive",M8*O8*1,M8*O8*1.5)))</f>
        <v/>
      </c>
      <c r="S8" s="71">
        <f>IF(OR(F8="",M8="",M8=0),"",F8/M8)</f>
        <v/>
      </c>
      <c r="T8" s="71">
        <f>IF(OR(R8="",M8="",O8=""),"",R8+M8*O8)</f>
        <v/>
      </c>
      <c r="U8" s="71">
        <f>IF(OR(T8="",I8=""),"",IF(T8-I8&lt;=0,0,IF(Q8="",CEILING(MAX(T8-I8,P8),1),CEILING(MAX(T8-I8,P8),Q8))))</f>
        <v/>
      </c>
      <c r="V8" s="72">
        <f>IF(OR(U8="",E8=""),"",U8*E8)</f>
        <v/>
      </c>
      <c r="W8" s="73">
        <f>IF(S8="","",IF(S8&lt;=7,"CRITICAL",IF(S8&lt;=14,"HIGH",IF(S8&lt;=30,"MEDIUM","LOW"))))</f>
        <v/>
      </c>
      <c r="X8" s="71">
        <f>IF(OR(I8="",M8="",M8=0),"",I8/M8)</f>
        <v/>
      </c>
      <c r="Y8" s="71">
        <f>IF(OR(S8="",AB8=""),"",ROUND((1/MAX(S8,1))*100*AB8,0))</f>
        <v/>
      </c>
      <c r="Z8" s="117" t="inlineStr">
        <is>
          <t>Order Now</t>
        </is>
      </c>
      <c r="AA8" s="119" t="n"/>
      <c r="AB8" s="118" t="n">
        <v>8.5</v>
      </c>
      <c r="AC8" s="57" t="n"/>
    </row>
    <row r="9" ht="15" customHeight="1" s="56">
      <c r="A9" s="57" t="n"/>
      <c r="B9" s="117" t="inlineStr">
        <is>
          <t>B09K2RTWXN</t>
        </is>
      </c>
      <c r="C9" s="117" t="inlineStr">
        <is>
          <t>PH-CASE-IP14</t>
        </is>
      </c>
      <c r="D9" s="117" t="inlineStr">
        <is>
          <t>iPhone 14 Case Clear</t>
        </is>
      </c>
      <c r="E9" s="118" t="n">
        <v>1.35</v>
      </c>
      <c r="F9" s="117" t="n">
        <v>890</v>
      </c>
      <c r="G9" s="117" t="n">
        <v>0</v>
      </c>
      <c r="H9" s="117" t="n">
        <v>45</v>
      </c>
      <c r="I9" s="68">
        <f>IF(F9="","",SUM(F9:H9))</f>
        <v/>
      </c>
      <c r="J9" s="117" t="n">
        <v>168</v>
      </c>
      <c r="K9" s="117" t="n">
        <v>310</v>
      </c>
      <c r="L9" s="117" t="n">
        <v>680</v>
      </c>
      <c r="M9" s="74">
        <f>IF(J9="","",ROUND((J9/7)*0.5+(K9/14)*0.3+(L9/30)*0.2,1))</f>
        <v/>
      </c>
      <c r="N9" s="117" t="inlineStr">
        <is>
          <t>Aggressive</t>
        </is>
      </c>
      <c r="O9" s="117" t="n">
        <v>21</v>
      </c>
      <c r="P9" s="117" t="n">
        <v>1000</v>
      </c>
      <c r="Q9" s="117" t="n">
        <v>50</v>
      </c>
      <c r="R9" s="75">
        <f>IF(OR(M9="",O9=""),"",IF(N9="Conservative",M9*O9*2,IF(N9="Aggressive",M9*O9*1,M9*O9*1.5)))</f>
        <v/>
      </c>
      <c r="S9" s="75">
        <f>IF(OR(F9="",M9="",M9=0),"",F9/M9)</f>
        <v/>
      </c>
      <c r="T9" s="75">
        <f>IF(OR(R9="",M9="",O9=""),"",R9+M9*O9)</f>
        <v/>
      </c>
      <c r="U9" s="75">
        <f>IF(OR(T9="",I9=""),"",IF(T9-I9&lt;=0,0,IF(Q9="",CEILING(MAX(T9-I9,P9),1),CEILING(MAX(T9-I9,P9),Q9))))</f>
        <v/>
      </c>
      <c r="V9" s="76">
        <f>IF(OR(U9="",E9=""),"",U9*E9)</f>
        <v/>
      </c>
      <c r="W9" s="77">
        <f>IF(S9="","",IF(S9&lt;=7,"CRITICAL",IF(S9&lt;=14,"HIGH",IF(S9&lt;=30,"MEDIUM","LOW"))))</f>
        <v/>
      </c>
      <c r="X9" s="75">
        <f>IF(OR(I9="",M9="",M9=0),"",I9/M9)</f>
        <v/>
      </c>
      <c r="Y9" s="75">
        <f>IF(OR(S9="",AB9=""),"",ROUND((1/MAX(S9,1))*100*AB9,0))</f>
        <v/>
      </c>
      <c r="Z9" s="117" t="inlineStr">
        <is>
          <t>OK</t>
        </is>
      </c>
      <c r="AA9" s="120" t="n"/>
      <c r="AB9" s="118" t="n">
        <v>3.4</v>
      </c>
      <c r="AC9" s="57" t="n"/>
    </row>
    <row r="10" ht="15" customHeight="1" s="56">
      <c r="A10" s="57" t="n"/>
      <c r="B10" s="117" t="inlineStr">
        <is>
          <t>B08QZ3R5YP</t>
        </is>
      </c>
      <c r="C10" s="117" t="inlineStr">
        <is>
          <t>BB-CREAM-OG-8</t>
        </is>
      </c>
      <c r="D10" s="117" t="inlineStr">
        <is>
          <t>Organic Baby Cream 8oz</t>
        </is>
      </c>
      <c r="E10" s="118" t="n">
        <v>5.8</v>
      </c>
      <c r="F10" s="117" t="n">
        <v>65</v>
      </c>
      <c r="G10" s="117" t="n">
        <v>300</v>
      </c>
      <c r="H10" s="117" t="n">
        <v>5</v>
      </c>
      <c r="I10" s="68">
        <f>IF(F10="","",SUM(F10:H10))</f>
        <v/>
      </c>
      <c r="J10" s="117" t="n">
        <v>22</v>
      </c>
      <c r="K10" s="117" t="n">
        <v>40</v>
      </c>
      <c r="L10" s="117" t="n">
        <v>82</v>
      </c>
      <c r="M10" s="70">
        <f>IF(J10="","",ROUND((J10/7)*0.5+(K10/14)*0.3+(L10/30)*0.2,1))</f>
        <v/>
      </c>
      <c r="N10" s="117" t="inlineStr">
        <is>
          <t>Conservative</t>
        </is>
      </c>
      <c r="O10" s="117" t="n">
        <v>45</v>
      </c>
      <c r="P10" s="117" t="n">
        <v>200</v>
      </c>
      <c r="Q10" s="117" t="n">
        <v>24</v>
      </c>
      <c r="R10" s="71">
        <f>IF(OR(M10="",O10=""),"",IF(N10="Conservative",M10*O10*2,IF(N10="Aggressive",M10*O10*1,M10*O10*1.5)))</f>
        <v/>
      </c>
      <c r="S10" s="71">
        <f>IF(OR(F10="",M10="",M10=0),"",F10/M10)</f>
        <v/>
      </c>
      <c r="T10" s="71">
        <f>IF(OR(R10="",M10="",O10=""),"",R10+M10*O10)</f>
        <v/>
      </c>
      <c r="U10" s="71">
        <f>IF(OR(T10="",I10=""),"",IF(T10-I10&lt;=0,0,IF(Q10="",CEILING(MAX(T10-I10,P10),1),CEILING(MAX(T10-I10,P10),Q10))))</f>
        <v/>
      </c>
      <c r="V10" s="72">
        <f>IF(OR(U10="",E10=""),"",U10*E10)</f>
        <v/>
      </c>
      <c r="W10" s="73">
        <f>IF(S10="","",IF(S10&lt;=7,"CRITICAL",IF(S10&lt;=14,"HIGH",IF(S10&lt;=30,"MEDIUM","LOW"))))</f>
        <v/>
      </c>
      <c r="X10" s="71">
        <f>IF(OR(I10="",M10="",M10=0),"",I10/M10)</f>
        <v/>
      </c>
      <c r="Y10" s="71">
        <f>IF(OR(S10="",AB10=""),"",ROUND((1/MAX(S10,1))*100*AB10,0))</f>
        <v/>
      </c>
      <c r="Z10" s="117" t="inlineStr">
        <is>
          <t>Monitor</t>
        </is>
      </c>
      <c r="AA10" s="119" t="n"/>
      <c r="AB10" s="118" t="n">
        <v>5.9</v>
      </c>
      <c r="AC10" s="57" t="n"/>
    </row>
    <row r="11" ht="15" customHeight="1" s="56">
      <c r="A11" s="57" t="n"/>
      <c r="B11" s="117" t="inlineStr">
        <is>
          <t>B0BN2CK3YD</t>
        </is>
      </c>
      <c r="C11" s="117" t="inlineStr">
        <is>
          <t>LED-STRIP-5M</t>
        </is>
      </c>
      <c r="D11" s="117" t="inlineStr">
        <is>
          <t>LED Strip Lights 5M RGB</t>
        </is>
      </c>
      <c r="E11" s="118" t="n">
        <v>2.65</v>
      </c>
      <c r="F11" s="117" t="n">
        <v>8</v>
      </c>
      <c r="G11" s="117" t="n">
        <v>0</v>
      </c>
      <c r="H11" s="117" t="n">
        <v>2</v>
      </c>
      <c r="I11" s="68">
        <f>IF(F11="","",SUM(F11:H11))</f>
        <v/>
      </c>
      <c r="J11" s="117" t="n">
        <v>35</v>
      </c>
      <c r="K11" s="117" t="n">
        <v>68</v>
      </c>
      <c r="L11" s="117" t="n">
        <v>140</v>
      </c>
      <c r="M11" s="74">
        <f>IF(J11="","",ROUND((J11/7)*0.5+(K11/14)*0.3+(L11/30)*0.2,1))</f>
        <v/>
      </c>
      <c r="N11" s="117" t="inlineStr">
        <is>
          <t>Normal</t>
        </is>
      </c>
      <c r="O11" s="117" t="n">
        <v>30</v>
      </c>
      <c r="P11" s="117" t="n">
        <v>500</v>
      </c>
      <c r="Q11" s="117" t="n">
        <v>25</v>
      </c>
      <c r="R11" s="75">
        <f>IF(OR(M11="",O11=""),"",IF(N11="Conservative",M11*O11*2,IF(N11="Aggressive",M11*O11*1,M11*O11*1.5)))</f>
        <v/>
      </c>
      <c r="S11" s="75">
        <f>IF(OR(F11="",M11="",M11=0),"",F11/M11)</f>
        <v/>
      </c>
      <c r="T11" s="75">
        <f>IF(OR(R11="",M11="",O11=""),"",R11+M11*O11)</f>
        <v/>
      </c>
      <c r="U11" s="75">
        <f>IF(OR(T11="",I11=""),"",IF(T11-I11&lt;=0,0,IF(Q11="",CEILING(MAX(T11-I11,P11),1),CEILING(MAX(T11-I11,P11),Q11))))</f>
        <v/>
      </c>
      <c r="V11" s="76">
        <f>IF(OR(U11="",E11=""),"",U11*E11)</f>
        <v/>
      </c>
      <c r="W11" s="77">
        <f>IF(S11="","",IF(S11&lt;=7,"CRITICAL",IF(S11&lt;=14,"HIGH",IF(S11&lt;=30,"MEDIUM","LOW"))))</f>
        <v/>
      </c>
      <c r="X11" s="75">
        <f>IF(OR(I11="",M11="",M11=0),"",I11/M11)</f>
        <v/>
      </c>
      <c r="Y11" s="75">
        <f>IF(OR(S11="",AB11=""),"",ROUND((1/MAX(S11,1))*100*AB11,0))</f>
        <v/>
      </c>
      <c r="Z11" s="117" t="inlineStr">
        <is>
          <t>Order Now</t>
        </is>
      </c>
      <c r="AA11" s="120" t="n"/>
      <c r="AB11" s="118" t="n">
        <v>4.2</v>
      </c>
      <c r="AC11" s="57" t="n"/>
    </row>
    <row r="12" ht="15" customHeight="1" s="56">
      <c r="A12" s="57" t="n"/>
      <c r="B12" s="117" t="inlineStr">
        <is>
          <t>B0C3XYZABC</t>
        </is>
      </c>
      <c r="C12" s="117" t="inlineStr">
        <is>
          <t>BB-CUTBOARD-3</t>
        </is>
      </c>
      <c r="D12" s="117" t="inlineStr">
        <is>
          <t>Bamboo Cutting Board Set</t>
        </is>
      </c>
      <c r="E12" s="118" t="n">
        <v>6.9</v>
      </c>
      <c r="F12" s="117" t="n">
        <v>180</v>
      </c>
      <c r="G12" s="117" t="n">
        <v>0</v>
      </c>
      <c r="H12" s="117" t="n">
        <v>8</v>
      </c>
      <c r="I12" s="68">
        <f>IF(F12="","",SUM(F12:H12))</f>
        <v/>
      </c>
      <c r="J12" s="117" t="n">
        <v>18</v>
      </c>
      <c r="K12" s="117" t="n">
        <v>32</v>
      </c>
      <c r="L12" s="117" t="n">
        <v>65</v>
      </c>
      <c r="M12" s="70">
        <f>IF(J12="","",ROUND((J12/7)*0.5+(K12/14)*0.3+(L12/30)*0.2,1))</f>
        <v/>
      </c>
      <c r="N12" s="117" t="inlineStr">
        <is>
          <t>Normal</t>
        </is>
      </c>
      <c r="O12" s="117" t="n">
        <v>38</v>
      </c>
      <c r="P12" s="117" t="n">
        <v>100</v>
      </c>
      <c r="Q12" s="117" t="n">
        <v>6</v>
      </c>
      <c r="R12" s="71">
        <f>IF(OR(M12="",O12=""),"",IF(N12="Conservative",M12*O12*2,IF(N12="Aggressive",M12*O12*1,M12*O12*1.5)))</f>
        <v/>
      </c>
      <c r="S12" s="71">
        <f>IF(OR(F12="",M12="",M12=0),"",F12/M12)</f>
        <v/>
      </c>
      <c r="T12" s="71">
        <f>IF(OR(R12="",M12="",O12=""),"",R12+M12*O12)</f>
        <v/>
      </c>
      <c r="U12" s="71">
        <f>IF(OR(T12="",I12=""),"",IF(T12-I12&lt;=0,0,IF(Q12="",CEILING(MAX(T12-I12,P12),1),CEILING(MAX(T12-I12,P12),Q12))))</f>
        <v/>
      </c>
      <c r="V12" s="72">
        <f>IF(OR(U12="",E12=""),"",U12*E12)</f>
        <v/>
      </c>
      <c r="W12" s="73">
        <f>IF(S12="","",IF(S12&lt;=7,"CRITICAL",IF(S12&lt;=14,"HIGH",IF(S12&lt;=30,"MEDIUM","LOW"))))</f>
        <v/>
      </c>
      <c r="X12" s="71">
        <f>IF(OR(I12="",M12="",M12=0),"",I12/M12)</f>
        <v/>
      </c>
      <c r="Y12" s="71">
        <f>IF(OR(S12="",AB12=""),"",ROUND((1/MAX(S12,1))*100*AB12,0))</f>
        <v/>
      </c>
      <c r="Z12" s="117" t="inlineStr">
        <is>
          <t>OK</t>
        </is>
      </c>
      <c r="AA12" s="119" t="n"/>
      <c r="AB12" s="118" t="n">
        <v>9.300000000000001</v>
      </c>
      <c r="AC12" s="57" t="n"/>
    </row>
    <row r="13" ht="15" customHeight="1" s="56">
      <c r="A13" s="57" t="n"/>
      <c r="B13" s="117" t="inlineStr">
        <is>
          <t>B0D4LMNOPQ</t>
        </is>
      </c>
      <c r="C13" s="117" t="inlineStr">
        <is>
          <t>RB-SET-5PK</t>
        </is>
      </c>
      <c r="D13" s="117" t="inlineStr">
        <is>
          <t>Resistance Bands 5-Pack</t>
        </is>
      </c>
      <c r="E13" s="118" t="n">
        <v>1.93</v>
      </c>
      <c r="F13" s="117" t="n">
        <v>420</v>
      </c>
      <c r="G13" s="117" t="n">
        <v>250</v>
      </c>
      <c r="H13" s="117" t="n">
        <v>15</v>
      </c>
      <c r="I13" s="68">
        <f>IF(F13="","",SUM(F13:H13))</f>
        <v/>
      </c>
      <c r="J13" s="117" t="n">
        <v>48</v>
      </c>
      <c r="K13" s="117" t="n">
        <v>90</v>
      </c>
      <c r="L13" s="117" t="n">
        <v>185</v>
      </c>
      <c r="M13" s="74">
        <f>IF(J13="","",ROUND((J13/7)*0.5+(K13/14)*0.3+(L13/30)*0.2,1))</f>
        <v/>
      </c>
      <c r="N13" s="117" t="inlineStr">
        <is>
          <t>Aggressive</t>
        </is>
      </c>
      <c r="O13" s="117" t="n">
        <v>25</v>
      </c>
      <c r="P13" s="117" t="n">
        <v>500</v>
      </c>
      <c r="Q13" s="117" t="n">
        <v>20</v>
      </c>
      <c r="R13" s="75">
        <f>IF(OR(M13="",O13=""),"",IF(N13="Conservative",M13*O13*2,IF(N13="Aggressive",M13*O13*1,M13*O13*1.5)))</f>
        <v/>
      </c>
      <c r="S13" s="75">
        <f>IF(OR(F13="",M13="",M13=0),"",F13/M13)</f>
        <v/>
      </c>
      <c r="T13" s="75">
        <f>IF(OR(R13="",M13="",O13=""),"",R13+M13*O13)</f>
        <v/>
      </c>
      <c r="U13" s="75">
        <f>IF(OR(T13="",I13=""),"",IF(T13-I13&lt;=0,0,IF(Q13="",CEILING(MAX(T13-I13,P13),1),CEILING(MAX(T13-I13,P13),Q13))))</f>
        <v/>
      </c>
      <c r="V13" s="76">
        <f>IF(OR(U13="",E13=""),"",U13*E13)</f>
        <v/>
      </c>
      <c r="W13" s="77">
        <f>IF(S13="","",IF(S13&lt;=7,"CRITICAL",IF(S13&lt;=14,"HIGH",IF(S13&lt;=30,"MEDIUM","LOW"))))</f>
        <v/>
      </c>
      <c r="X13" s="75">
        <f>IF(OR(I13="",M13="",M13=0),"",I13/M13)</f>
        <v/>
      </c>
      <c r="Y13" s="75">
        <f>IF(OR(S13="",AB13=""),"",ROUND((1/MAX(S13,1))*100*AB13,0))</f>
        <v/>
      </c>
      <c r="Z13" s="117" t="inlineStr">
        <is>
          <t>OK</t>
        </is>
      </c>
      <c r="AA13" s="120" t="n"/>
      <c r="AB13" s="118" t="n">
        <v>5.1</v>
      </c>
      <c r="AC13" s="57" t="n"/>
    </row>
    <row r="14" ht="15" customHeight="1" s="56">
      <c r="A14" s="57" t="n"/>
      <c r="B14" s="117" t="n"/>
      <c r="C14" s="117" t="n"/>
      <c r="D14" s="117" t="n"/>
      <c r="E14" s="117" t="n"/>
      <c r="F14" s="117" t="n"/>
      <c r="G14" s="117" t="n"/>
      <c r="H14" s="117" t="n"/>
      <c r="I14" s="68">
        <f>IF(F14="","",SUM(F14:H14))</f>
        <v/>
      </c>
      <c r="J14" s="117" t="n"/>
      <c r="K14" s="117" t="n"/>
      <c r="L14" s="117" t="n"/>
      <c r="M14" s="70">
        <f>IF(J14="","",ROUND((J14/7)*0.5+(K14/14)*0.3+(L14/30)*0.2,1))</f>
        <v/>
      </c>
      <c r="N14" s="117" t="n"/>
      <c r="O14" s="117" t="n"/>
      <c r="P14" s="117" t="n"/>
      <c r="Q14" s="117" t="n"/>
      <c r="R14" s="71">
        <f>IF(OR(M14="",O14=""),"",IF(N14="Conservative",M14*O14*2,IF(N14="Aggressive",M14*O14*1,M14*O14*1.5)))</f>
        <v/>
      </c>
      <c r="S14" s="71">
        <f>IF(OR(F14="",M14="",M14=0),"",F14/M14)</f>
        <v/>
      </c>
      <c r="T14" s="71">
        <f>IF(OR(R14="",M14="",O14=""),"",R14+M14*O14)</f>
        <v/>
      </c>
      <c r="U14" s="71">
        <f>IF(OR(T14="",I14=""),"",IF(T14-I14&lt;=0,0,IF(Q14="",CEILING(MAX(T14-I14,P14),1),CEILING(MAX(T14-I14,P14),Q14))))</f>
        <v/>
      </c>
      <c r="V14" s="72">
        <f>IF(OR(U14="",E14=""),"",U14*E14)</f>
        <v/>
      </c>
      <c r="W14" s="73">
        <f>IF(S14="","",IF(S14&lt;=7,"CRITICAL",IF(S14&lt;=14,"HIGH",IF(S14&lt;=30,"MEDIUM","LOW"))))</f>
        <v/>
      </c>
      <c r="X14" s="71">
        <f>IF(OR(I14="",M14="",M14=0),"",I14/M14)</f>
        <v/>
      </c>
      <c r="Y14" s="71">
        <f>IF(OR(S14="",AB14=""),"",ROUND((1/MAX(S14,1))*100*AB14,0))</f>
        <v/>
      </c>
      <c r="Z14" s="119" t="n"/>
      <c r="AA14" s="119" t="n"/>
      <c r="AB14" s="117" t="n"/>
      <c r="AC14" s="57" t="n"/>
    </row>
    <row r="15" ht="15" customHeight="1" s="56">
      <c r="A15" s="57" t="n"/>
      <c r="B15" s="117" t="n"/>
      <c r="C15" s="117" t="n"/>
      <c r="D15" s="117" t="n"/>
      <c r="E15" s="117" t="n"/>
      <c r="F15" s="117" t="n"/>
      <c r="G15" s="117" t="n"/>
      <c r="H15" s="117" t="n"/>
      <c r="I15" s="68">
        <f>IF(F15="","",SUM(F15:H15))</f>
        <v/>
      </c>
      <c r="J15" s="117" t="n"/>
      <c r="K15" s="117" t="n"/>
      <c r="L15" s="117" t="n"/>
      <c r="M15" s="74">
        <f>IF(J15="","",ROUND((J15/7)*0.5+(K15/14)*0.3+(L15/30)*0.2,1))</f>
        <v/>
      </c>
      <c r="N15" s="117" t="n"/>
      <c r="O15" s="117" t="n"/>
      <c r="P15" s="117" t="n"/>
      <c r="Q15" s="117" t="n"/>
      <c r="R15" s="75">
        <f>IF(OR(M15="",O15=""),"",IF(N15="Conservative",M15*O15*2,IF(N15="Aggressive",M15*O15*1,M15*O15*1.5)))</f>
        <v/>
      </c>
      <c r="S15" s="75">
        <f>IF(OR(F15="",M15="",M15=0),"",F15/M15)</f>
        <v/>
      </c>
      <c r="T15" s="75">
        <f>IF(OR(R15="",M15="",O15=""),"",R15+M15*O15)</f>
        <v/>
      </c>
      <c r="U15" s="75">
        <f>IF(OR(T15="",I15=""),"",IF(T15-I15&lt;=0,0,IF(Q15="",CEILING(MAX(T15-I15,P15),1),CEILING(MAX(T15-I15,P15),Q15))))</f>
        <v/>
      </c>
      <c r="V15" s="76">
        <f>IF(OR(U15="",E15=""),"",U15*E15)</f>
        <v/>
      </c>
      <c r="W15" s="77">
        <f>IF(S15="","",IF(S15&lt;=7,"CRITICAL",IF(S15&lt;=14,"HIGH",IF(S15&lt;=30,"MEDIUM","LOW"))))</f>
        <v/>
      </c>
      <c r="X15" s="75">
        <f>IF(OR(I15="",M15="",M15=0),"",I15/M15)</f>
        <v/>
      </c>
      <c r="Y15" s="75">
        <f>IF(OR(S15="",AB15=""),"",ROUND((1/MAX(S15,1))*100*AB15,0))</f>
        <v/>
      </c>
      <c r="Z15" s="120" t="n"/>
      <c r="AA15" s="120" t="n"/>
      <c r="AB15" s="117" t="n"/>
      <c r="AC15" s="57" t="n"/>
    </row>
    <row r="16" ht="15" customHeight="1" s="56">
      <c r="A16" s="57" t="n"/>
      <c r="B16" s="117" t="n"/>
      <c r="C16" s="117" t="n"/>
      <c r="D16" s="117" t="n"/>
      <c r="E16" s="117" t="n"/>
      <c r="F16" s="117" t="n"/>
      <c r="G16" s="117" t="n"/>
      <c r="H16" s="117" t="n"/>
      <c r="I16" s="68">
        <f>IF(F16="","",SUM(F16:H16))</f>
        <v/>
      </c>
      <c r="J16" s="117" t="n"/>
      <c r="K16" s="117" t="n"/>
      <c r="L16" s="117" t="n"/>
      <c r="M16" s="70">
        <f>IF(J16="","",ROUND((J16/7)*0.5+(K16/14)*0.3+(L16/30)*0.2,1))</f>
        <v/>
      </c>
      <c r="N16" s="117" t="n"/>
      <c r="O16" s="117" t="n"/>
      <c r="P16" s="117" t="n"/>
      <c r="Q16" s="117" t="n"/>
      <c r="R16" s="71">
        <f>IF(OR(M16="",O16=""),"",IF(N16="Conservative",M16*O16*2,IF(N16="Aggressive",M16*O16*1,M16*O16*1.5)))</f>
        <v/>
      </c>
      <c r="S16" s="71">
        <f>IF(OR(F16="",M16="",M16=0),"",F16/M16)</f>
        <v/>
      </c>
      <c r="T16" s="71">
        <f>IF(OR(R16="",M16="",O16=""),"",R16+M16*O16)</f>
        <v/>
      </c>
      <c r="U16" s="71">
        <f>IF(OR(T16="",I16=""),"",IF(T16-I16&lt;=0,0,IF(Q16="",CEILING(MAX(T16-I16,P16),1),CEILING(MAX(T16-I16,P16),Q16))))</f>
        <v/>
      </c>
      <c r="V16" s="72">
        <f>IF(OR(U16="",E16=""),"",U16*E16)</f>
        <v/>
      </c>
      <c r="W16" s="73">
        <f>IF(S16="","",IF(S16&lt;=7,"CRITICAL",IF(S16&lt;=14,"HIGH",IF(S16&lt;=30,"MEDIUM","LOW"))))</f>
        <v/>
      </c>
      <c r="X16" s="71">
        <f>IF(OR(I16="",M16="",M16=0),"",I16/M16)</f>
        <v/>
      </c>
      <c r="Y16" s="71">
        <f>IF(OR(S16="",AB16=""),"",ROUND((1/MAX(S16,1))*100*AB16,0))</f>
        <v/>
      </c>
      <c r="Z16" s="119" t="n"/>
      <c r="AA16" s="119" t="n"/>
      <c r="AB16" s="117" t="n"/>
      <c r="AC16" s="57" t="n"/>
    </row>
    <row r="17" ht="15" customHeight="1" s="56">
      <c r="A17" s="57" t="n"/>
      <c r="B17" s="117" t="n"/>
      <c r="C17" s="117" t="n"/>
      <c r="D17" s="117" t="n"/>
      <c r="E17" s="117" t="n"/>
      <c r="F17" s="117" t="n"/>
      <c r="G17" s="117" t="n"/>
      <c r="H17" s="117" t="n"/>
      <c r="I17" s="68">
        <f>IF(F17="","",SUM(F17:H17))</f>
        <v/>
      </c>
      <c r="J17" s="117" t="n"/>
      <c r="K17" s="117" t="n"/>
      <c r="L17" s="117" t="n"/>
      <c r="M17" s="74">
        <f>IF(J17="","",ROUND((J17/7)*0.5+(K17/14)*0.3+(L17/30)*0.2,1))</f>
        <v/>
      </c>
      <c r="N17" s="117" t="n"/>
      <c r="O17" s="117" t="n"/>
      <c r="P17" s="117" t="n"/>
      <c r="Q17" s="117" t="n"/>
      <c r="R17" s="75">
        <f>IF(OR(M17="",O17=""),"",IF(N17="Conservative",M17*O17*2,IF(N17="Aggressive",M17*O17*1,M17*O17*1.5)))</f>
        <v/>
      </c>
      <c r="S17" s="75">
        <f>IF(OR(F17="",M17="",M17=0),"",F17/M17)</f>
        <v/>
      </c>
      <c r="T17" s="75">
        <f>IF(OR(R17="",M17="",O17=""),"",R17+M17*O17)</f>
        <v/>
      </c>
      <c r="U17" s="75">
        <f>IF(OR(T17="",I17=""),"",IF(T17-I17&lt;=0,0,IF(Q17="",CEILING(MAX(T17-I17,P17),1),CEILING(MAX(T17-I17,P17),Q17))))</f>
        <v/>
      </c>
      <c r="V17" s="76">
        <f>IF(OR(U17="",E17=""),"",U17*E17)</f>
        <v/>
      </c>
      <c r="W17" s="77">
        <f>IF(S17="","",IF(S17&lt;=7,"CRITICAL",IF(S17&lt;=14,"HIGH",IF(S17&lt;=30,"MEDIUM","LOW"))))</f>
        <v/>
      </c>
      <c r="X17" s="75">
        <f>IF(OR(I17="",M17="",M17=0),"",I17/M17)</f>
        <v/>
      </c>
      <c r="Y17" s="75">
        <f>IF(OR(S17="",AB17=""),"",ROUND((1/MAX(S17,1))*100*AB17,0))</f>
        <v/>
      </c>
      <c r="Z17" s="120" t="n"/>
      <c r="AA17" s="120" t="n"/>
      <c r="AB17" s="117" t="n"/>
      <c r="AC17" s="57" t="n"/>
    </row>
    <row r="18" ht="15" customHeight="1" s="56">
      <c r="A18" s="57" t="n"/>
      <c r="B18" s="117" t="n"/>
      <c r="C18" s="117" t="n"/>
      <c r="D18" s="117" t="n"/>
      <c r="E18" s="117" t="n"/>
      <c r="F18" s="117" t="n"/>
      <c r="G18" s="117" t="n"/>
      <c r="H18" s="117" t="n"/>
      <c r="I18" s="68">
        <f>IF(F18="","",SUM(F18:H18))</f>
        <v/>
      </c>
      <c r="J18" s="117" t="n"/>
      <c r="K18" s="117" t="n"/>
      <c r="L18" s="117" t="n"/>
      <c r="M18" s="70">
        <f>IF(J18="","",ROUND((J18/7)*0.5+(K18/14)*0.3+(L18/30)*0.2,1))</f>
        <v/>
      </c>
      <c r="N18" s="117" t="n"/>
      <c r="O18" s="117" t="n"/>
      <c r="P18" s="117" t="n"/>
      <c r="Q18" s="117" t="n"/>
      <c r="R18" s="71">
        <f>IF(OR(M18="",O18=""),"",IF(N18="Conservative",M18*O18*2,IF(N18="Aggressive",M18*O18*1,M18*O18*1.5)))</f>
        <v/>
      </c>
      <c r="S18" s="71">
        <f>IF(OR(F18="",M18="",M18=0),"",F18/M18)</f>
        <v/>
      </c>
      <c r="T18" s="71">
        <f>IF(OR(R18="",M18="",O18=""),"",R18+M18*O18)</f>
        <v/>
      </c>
      <c r="U18" s="71">
        <f>IF(OR(T18="",I18=""),"",IF(T18-I18&lt;=0,0,IF(Q18="",CEILING(MAX(T18-I18,P18),1),CEILING(MAX(T18-I18,P18),Q18))))</f>
        <v/>
      </c>
      <c r="V18" s="72">
        <f>IF(OR(U18="",E18=""),"",U18*E18)</f>
        <v/>
      </c>
      <c r="W18" s="73">
        <f>IF(S18="","",IF(S18&lt;=7,"CRITICAL",IF(S18&lt;=14,"HIGH",IF(S18&lt;=30,"MEDIUM","LOW"))))</f>
        <v/>
      </c>
      <c r="X18" s="71">
        <f>IF(OR(I18="",M18="",M18=0),"",I18/M18)</f>
        <v/>
      </c>
      <c r="Y18" s="71">
        <f>IF(OR(S18="",AB18=""),"",ROUND((1/MAX(S18,1))*100*AB18,0))</f>
        <v/>
      </c>
      <c r="Z18" s="119" t="n"/>
      <c r="AA18" s="119" t="n"/>
      <c r="AB18" s="117" t="n"/>
      <c r="AC18" s="57" t="n"/>
    </row>
    <row r="19" ht="15" customHeight="1" s="56">
      <c r="A19" s="57" t="n"/>
      <c r="B19" s="117" t="n"/>
      <c r="C19" s="117" t="n"/>
      <c r="D19" s="117" t="n"/>
      <c r="E19" s="117" t="n"/>
      <c r="F19" s="117" t="n"/>
      <c r="G19" s="117" t="n"/>
      <c r="H19" s="117" t="n"/>
      <c r="I19" s="68">
        <f>IF(F19="","",SUM(F19:H19))</f>
        <v/>
      </c>
      <c r="J19" s="117" t="n"/>
      <c r="K19" s="117" t="n"/>
      <c r="L19" s="117" t="n"/>
      <c r="M19" s="74">
        <f>IF(J19="","",ROUND((J19/7)*0.5+(K19/14)*0.3+(L19/30)*0.2,1))</f>
        <v/>
      </c>
      <c r="N19" s="117" t="n"/>
      <c r="O19" s="117" t="n"/>
      <c r="P19" s="117" t="n"/>
      <c r="Q19" s="117" t="n"/>
      <c r="R19" s="75">
        <f>IF(OR(M19="",O19=""),"",IF(N19="Conservative",M19*O19*2,IF(N19="Aggressive",M19*O19*1,M19*O19*1.5)))</f>
        <v/>
      </c>
      <c r="S19" s="75">
        <f>IF(OR(F19="",M19="",M19=0),"",F19/M19)</f>
        <v/>
      </c>
      <c r="T19" s="75">
        <f>IF(OR(R19="",M19="",O19=""),"",R19+M19*O19)</f>
        <v/>
      </c>
      <c r="U19" s="75">
        <f>IF(OR(T19="",I19=""),"",IF(T19-I19&lt;=0,0,IF(Q19="",CEILING(MAX(T19-I19,P19),1),CEILING(MAX(T19-I19,P19),Q19))))</f>
        <v/>
      </c>
      <c r="V19" s="76">
        <f>IF(OR(U19="",E19=""),"",U19*E19)</f>
        <v/>
      </c>
      <c r="W19" s="77">
        <f>IF(S19="","",IF(S19&lt;=7,"CRITICAL",IF(S19&lt;=14,"HIGH",IF(S19&lt;=30,"MEDIUM","LOW"))))</f>
        <v/>
      </c>
      <c r="X19" s="75">
        <f>IF(OR(I19="",M19="",M19=0),"",I19/M19)</f>
        <v/>
      </c>
      <c r="Y19" s="75">
        <f>IF(OR(S19="",AB19=""),"",ROUND((1/MAX(S19,1))*100*AB19,0))</f>
        <v/>
      </c>
      <c r="Z19" s="120" t="n"/>
      <c r="AA19" s="120" t="n"/>
      <c r="AB19" s="117" t="n"/>
      <c r="AC19" s="57" t="n"/>
    </row>
    <row r="20" ht="15" customHeight="1" s="56">
      <c r="A20" s="57" t="n"/>
      <c r="B20" s="117" t="n"/>
      <c r="C20" s="117" t="n"/>
      <c r="D20" s="117" t="n"/>
      <c r="E20" s="117" t="n"/>
      <c r="F20" s="117" t="n"/>
      <c r="G20" s="117" t="n"/>
      <c r="H20" s="117" t="n"/>
      <c r="I20" s="68">
        <f>IF(F20="","",SUM(F20:H20))</f>
        <v/>
      </c>
      <c r="J20" s="117" t="n"/>
      <c r="K20" s="117" t="n"/>
      <c r="L20" s="117" t="n"/>
      <c r="M20" s="70">
        <f>IF(J20="","",ROUND((J20/7)*0.5+(K20/14)*0.3+(L20/30)*0.2,1))</f>
        <v/>
      </c>
      <c r="N20" s="117" t="n"/>
      <c r="O20" s="117" t="n"/>
      <c r="P20" s="117" t="n"/>
      <c r="Q20" s="117" t="n"/>
      <c r="R20" s="71">
        <f>IF(OR(M20="",O20=""),"",IF(N20="Conservative",M20*O20*2,IF(N20="Aggressive",M20*O20*1,M20*O20*1.5)))</f>
        <v/>
      </c>
      <c r="S20" s="71">
        <f>IF(OR(F20="",M20="",M20=0),"",F20/M20)</f>
        <v/>
      </c>
      <c r="T20" s="71">
        <f>IF(OR(R20="",M20="",O20=""),"",R20+M20*O20)</f>
        <v/>
      </c>
      <c r="U20" s="71">
        <f>IF(OR(T20="",I20=""),"",IF(T20-I20&lt;=0,0,IF(Q20="",CEILING(MAX(T20-I20,P20),1),CEILING(MAX(T20-I20,P20),Q20))))</f>
        <v/>
      </c>
      <c r="V20" s="72">
        <f>IF(OR(U20="",E20=""),"",U20*E20)</f>
        <v/>
      </c>
      <c r="W20" s="73">
        <f>IF(S20="","",IF(S20&lt;=7,"CRITICAL",IF(S20&lt;=14,"HIGH",IF(S20&lt;=30,"MEDIUM","LOW"))))</f>
        <v/>
      </c>
      <c r="X20" s="71">
        <f>IF(OR(I20="",M20="",M20=0),"",I20/M20)</f>
        <v/>
      </c>
      <c r="Y20" s="71">
        <f>IF(OR(S20="",AB20=""),"",ROUND((1/MAX(S20,1))*100*AB20,0))</f>
        <v/>
      </c>
      <c r="Z20" s="119" t="n"/>
      <c r="AA20" s="119" t="n"/>
      <c r="AB20" s="117" t="n"/>
      <c r="AC20" s="57" t="n"/>
    </row>
    <row r="21" ht="15" customHeight="1" s="56">
      <c r="A21" s="57" t="n"/>
      <c r="B21" s="117" t="n"/>
      <c r="C21" s="117" t="n"/>
      <c r="D21" s="117" t="n"/>
      <c r="E21" s="117" t="n"/>
      <c r="F21" s="117" t="n"/>
      <c r="G21" s="117" t="n"/>
      <c r="H21" s="117" t="n"/>
      <c r="I21" s="68">
        <f>IF(F21="","",SUM(F21:H21))</f>
        <v/>
      </c>
      <c r="J21" s="117" t="n"/>
      <c r="K21" s="117" t="n"/>
      <c r="L21" s="117" t="n"/>
      <c r="M21" s="74">
        <f>IF(J21="","",ROUND((J21/7)*0.5+(K21/14)*0.3+(L21/30)*0.2,1))</f>
        <v/>
      </c>
      <c r="N21" s="117" t="n"/>
      <c r="O21" s="117" t="n"/>
      <c r="P21" s="117" t="n"/>
      <c r="Q21" s="117" t="n"/>
      <c r="R21" s="75">
        <f>IF(OR(M21="",O21=""),"",IF(N21="Conservative",M21*O21*2,IF(N21="Aggressive",M21*O21*1,M21*O21*1.5)))</f>
        <v/>
      </c>
      <c r="S21" s="75">
        <f>IF(OR(F21="",M21="",M21=0),"",F21/M21)</f>
        <v/>
      </c>
      <c r="T21" s="75">
        <f>IF(OR(R21="",M21="",O21=""),"",R21+M21*O21)</f>
        <v/>
      </c>
      <c r="U21" s="75">
        <f>IF(OR(T21="",I21=""),"",IF(T21-I21&lt;=0,0,IF(Q21="",CEILING(MAX(T21-I21,P21),1),CEILING(MAX(T21-I21,P21),Q21))))</f>
        <v/>
      </c>
      <c r="V21" s="76">
        <f>IF(OR(U21="",E21=""),"",U21*E21)</f>
        <v/>
      </c>
      <c r="W21" s="77">
        <f>IF(S21="","",IF(S21&lt;=7,"CRITICAL",IF(S21&lt;=14,"HIGH",IF(S21&lt;=30,"MEDIUM","LOW"))))</f>
        <v/>
      </c>
      <c r="X21" s="75">
        <f>IF(OR(I21="",M21="",M21=0),"",I21/M21)</f>
        <v/>
      </c>
      <c r="Y21" s="75">
        <f>IF(OR(S21="",AB21=""),"",ROUND((1/MAX(S21,1))*100*AB21,0))</f>
        <v/>
      </c>
      <c r="Z21" s="120" t="n"/>
      <c r="AA21" s="120" t="n"/>
      <c r="AB21" s="117" t="n"/>
      <c r="AC21" s="57" t="n"/>
    </row>
    <row r="22" ht="15" customHeight="1" s="56">
      <c r="A22" s="57" t="n"/>
      <c r="B22" s="117" t="n"/>
      <c r="C22" s="117" t="n"/>
      <c r="D22" s="117" t="n"/>
      <c r="E22" s="117" t="n"/>
      <c r="F22" s="117" t="n"/>
      <c r="G22" s="117" t="n"/>
      <c r="H22" s="117" t="n"/>
      <c r="I22" s="68">
        <f>IF(F22="","",SUM(F22:H22))</f>
        <v/>
      </c>
      <c r="J22" s="117" t="n"/>
      <c r="K22" s="117" t="n"/>
      <c r="L22" s="117" t="n"/>
      <c r="M22" s="70">
        <f>IF(J22="","",ROUND((J22/7)*0.5+(K22/14)*0.3+(L22/30)*0.2,1))</f>
        <v/>
      </c>
      <c r="N22" s="117" t="n"/>
      <c r="O22" s="117" t="n"/>
      <c r="P22" s="117" t="n"/>
      <c r="Q22" s="117" t="n"/>
      <c r="R22" s="71">
        <f>IF(OR(M22="",O22=""),"",IF(N22="Conservative",M22*O22*2,IF(N22="Aggressive",M22*O22*1,M22*O22*1.5)))</f>
        <v/>
      </c>
      <c r="S22" s="71">
        <f>IF(OR(F22="",M22="",M22=0),"",F22/M22)</f>
        <v/>
      </c>
      <c r="T22" s="71">
        <f>IF(OR(R22="",M22="",O22=""),"",R22+M22*O22)</f>
        <v/>
      </c>
      <c r="U22" s="71">
        <f>IF(OR(T22="",I22=""),"",IF(T22-I22&lt;=0,0,IF(Q22="",CEILING(MAX(T22-I22,P22),1),CEILING(MAX(T22-I22,P22),Q22))))</f>
        <v/>
      </c>
      <c r="V22" s="72">
        <f>IF(OR(U22="",E22=""),"",U22*E22)</f>
        <v/>
      </c>
      <c r="W22" s="73">
        <f>IF(S22="","",IF(S22&lt;=7,"CRITICAL",IF(S22&lt;=14,"HIGH",IF(S22&lt;=30,"MEDIUM","LOW"))))</f>
        <v/>
      </c>
      <c r="X22" s="71">
        <f>IF(OR(I22="",M22="",M22=0),"",I22/M22)</f>
        <v/>
      </c>
      <c r="Y22" s="71">
        <f>IF(OR(S22="",AB22=""),"",ROUND((1/MAX(S22,1))*100*AB22,0))</f>
        <v/>
      </c>
      <c r="Z22" s="119" t="n"/>
      <c r="AA22" s="119" t="n"/>
      <c r="AB22" s="117" t="n"/>
      <c r="AC22" s="57" t="n"/>
    </row>
    <row r="23" ht="15" customHeight="1" s="56">
      <c r="A23" s="57" t="n"/>
      <c r="B23" s="117" t="n"/>
      <c r="C23" s="117" t="n"/>
      <c r="D23" s="117" t="n"/>
      <c r="E23" s="117" t="n"/>
      <c r="F23" s="117" t="n"/>
      <c r="G23" s="117" t="n"/>
      <c r="H23" s="117" t="n"/>
      <c r="I23" s="68">
        <f>IF(F23="","",SUM(F23:H23))</f>
        <v/>
      </c>
      <c r="J23" s="117" t="n"/>
      <c r="K23" s="117" t="n"/>
      <c r="L23" s="117" t="n"/>
      <c r="M23" s="74">
        <f>IF(J23="","",ROUND((J23/7)*0.5+(K23/14)*0.3+(L23/30)*0.2,1))</f>
        <v/>
      </c>
      <c r="N23" s="117" t="n"/>
      <c r="O23" s="117" t="n"/>
      <c r="P23" s="117" t="n"/>
      <c r="Q23" s="117" t="n"/>
      <c r="R23" s="75">
        <f>IF(OR(M23="",O23=""),"",IF(N23="Conservative",M23*O23*2,IF(N23="Aggressive",M23*O23*1,M23*O23*1.5)))</f>
        <v/>
      </c>
      <c r="S23" s="75">
        <f>IF(OR(F23="",M23="",M23=0),"",F23/M23)</f>
        <v/>
      </c>
      <c r="T23" s="75">
        <f>IF(OR(R23="",M23="",O23=""),"",R23+M23*O23)</f>
        <v/>
      </c>
      <c r="U23" s="75">
        <f>IF(OR(T23="",I23=""),"",IF(T23-I23&lt;=0,0,IF(Q23="",CEILING(MAX(T23-I23,P23),1),CEILING(MAX(T23-I23,P23),Q23))))</f>
        <v/>
      </c>
      <c r="V23" s="76">
        <f>IF(OR(U23="",E23=""),"",U23*E23)</f>
        <v/>
      </c>
      <c r="W23" s="77">
        <f>IF(S23="","",IF(S23&lt;=7,"CRITICAL",IF(S23&lt;=14,"HIGH",IF(S23&lt;=30,"MEDIUM","LOW"))))</f>
        <v/>
      </c>
      <c r="X23" s="75">
        <f>IF(OR(I23="",M23="",M23=0),"",I23/M23)</f>
        <v/>
      </c>
      <c r="Y23" s="75">
        <f>IF(OR(S23="",AB23=""),"",ROUND((1/MAX(S23,1))*100*AB23,0))</f>
        <v/>
      </c>
      <c r="Z23" s="120" t="n"/>
      <c r="AA23" s="120" t="n"/>
      <c r="AB23" s="117" t="n"/>
      <c r="AC23" s="57" t="n"/>
    </row>
    <row r="24" ht="15" customHeight="1" s="56">
      <c r="A24" s="57" t="n"/>
      <c r="B24" s="117" t="n"/>
      <c r="C24" s="117" t="n"/>
      <c r="D24" s="117" t="n"/>
      <c r="E24" s="117" t="n"/>
      <c r="F24" s="117" t="n"/>
      <c r="G24" s="117" t="n"/>
      <c r="H24" s="117" t="n"/>
      <c r="I24" s="68">
        <f>IF(F24="","",SUM(F24:H24))</f>
        <v/>
      </c>
      <c r="J24" s="117" t="n"/>
      <c r="K24" s="117" t="n"/>
      <c r="L24" s="117" t="n"/>
      <c r="M24" s="70">
        <f>IF(J24="","",ROUND((J24/7)*0.5+(K24/14)*0.3+(L24/30)*0.2,1))</f>
        <v/>
      </c>
      <c r="N24" s="117" t="n"/>
      <c r="O24" s="117" t="n"/>
      <c r="P24" s="117" t="n"/>
      <c r="Q24" s="117" t="n"/>
      <c r="R24" s="71">
        <f>IF(OR(M24="",O24=""),"",IF(N24="Conservative",M24*O24*2,IF(N24="Aggressive",M24*O24*1,M24*O24*1.5)))</f>
        <v/>
      </c>
      <c r="S24" s="71">
        <f>IF(OR(F24="",M24="",M24=0),"",F24/M24)</f>
        <v/>
      </c>
      <c r="T24" s="71">
        <f>IF(OR(R24="",M24="",O24=""),"",R24+M24*O24)</f>
        <v/>
      </c>
      <c r="U24" s="71">
        <f>IF(OR(T24="",I24=""),"",IF(T24-I24&lt;=0,0,IF(Q24="",CEILING(MAX(T24-I24,P24),1),CEILING(MAX(T24-I24,P24),Q24))))</f>
        <v/>
      </c>
      <c r="V24" s="72">
        <f>IF(OR(U24="",E24=""),"",U24*E24)</f>
        <v/>
      </c>
      <c r="W24" s="73">
        <f>IF(S24="","",IF(S24&lt;=7,"CRITICAL",IF(S24&lt;=14,"HIGH",IF(S24&lt;=30,"MEDIUM","LOW"))))</f>
        <v/>
      </c>
      <c r="X24" s="71">
        <f>IF(OR(I24="",M24="",M24=0),"",I24/M24)</f>
        <v/>
      </c>
      <c r="Y24" s="71">
        <f>IF(OR(S24="",AB24=""),"",ROUND((1/MAX(S24,1))*100*AB24,0))</f>
        <v/>
      </c>
      <c r="Z24" s="119" t="n"/>
      <c r="AA24" s="119" t="n"/>
      <c r="AB24" s="117" t="n"/>
      <c r="AC24" s="57" t="n"/>
    </row>
    <row r="25" ht="15" customHeight="1" s="56">
      <c r="A25" s="57" t="n"/>
      <c r="B25" s="117" t="n"/>
      <c r="C25" s="117" t="n"/>
      <c r="D25" s="117" t="n"/>
      <c r="E25" s="117" t="n"/>
      <c r="F25" s="117" t="n"/>
      <c r="G25" s="117" t="n"/>
      <c r="H25" s="117" t="n"/>
      <c r="I25" s="68">
        <f>IF(F25="","",SUM(F25:H25))</f>
        <v/>
      </c>
      <c r="J25" s="117" t="n"/>
      <c r="K25" s="117" t="n"/>
      <c r="L25" s="117" t="n"/>
      <c r="M25" s="74">
        <f>IF(J25="","",ROUND((J25/7)*0.5+(K25/14)*0.3+(L25/30)*0.2,1))</f>
        <v/>
      </c>
      <c r="N25" s="117" t="n"/>
      <c r="O25" s="117" t="n"/>
      <c r="P25" s="117" t="n"/>
      <c r="Q25" s="117" t="n"/>
      <c r="R25" s="75">
        <f>IF(OR(M25="",O25=""),"",IF(N25="Conservative",M25*O25*2,IF(N25="Aggressive",M25*O25*1,M25*O25*1.5)))</f>
        <v/>
      </c>
      <c r="S25" s="75">
        <f>IF(OR(F25="",M25="",M25=0),"",F25/M25)</f>
        <v/>
      </c>
      <c r="T25" s="75">
        <f>IF(OR(R25="",M25="",O25=""),"",R25+M25*O25)</f>
        <v/>
      </c>
      <c r="U25" s="75">
        <f>IF(OR(T25="",I25=""),"",IF(T25-I25&lt;=0,0,IF(Q25="",CEILING(MAX(T25-I25,P25),1),CEILING(MAX(T25-I25,P25),Q25))))</f>
        <v/>
      </c>
      <c r="V25" s="76">
        <f>IF(OR(U25="",E25=""),"",U25*E25)</f>
        <v/>
      </c>
      <c r="W25" s="77">
        <f>IF(S25="","",IF(S25&lt;=7,"CRITICAL",IF(S25&lt;=14,"HIGH",IF(S25&lt;=30,"MEDIUM","LOW"))))</f>
        <v/>
      </c>
      <c r="X25" s="75">
        <f>IF(OR(I25="",M25="",M25=0),"",I25/M25)</f>
        <v/>
      </c>
      <c r="Y25" s="75">
        <f>IF(OR(S25="",AB25=""),"",ROUND((1/MAX(S25,1))*100*AB25,0))</f>
        <v/>
      </c>
      <c r="Z25" s="120" t="n"/>
      <c r="AA25" s="120" t="n"/>
      <c r="AB25" s="117" t="n"/>
      <c r="AC25" s="57" t="n"/>
    </row>
    <row r="26" ht="15" customHeight="1" s="56">
      <c r="A26" s="57" t="n"/>
      <c r="B26" s="117" t="n"/>
      <c r="C26" s="117" t="n"/>
      <c r="D26" s="117" t="n"/>
      <c r="E26" s="117" t="n"/>
      <c r="F26" s="117" t="n"/>
      <c r="G26" s="117" t="n"/>
      <c r="H26" s="117" t="n"/>
      <c r="I26" s="68">
        <f>IF(F26="","",SUM(F26:H26))</f>
        <v/>
      </c>
      <c r="J26" s="117" t="n"/>
      <c r="K26" s="117" t="n"/>
      <c r="L26" s="117" t="n"/>
      <c r="M26" s="70">
        <f>IF(J26="","",ROUND((J26/7)*0.5+(K26/14)*0.3+(L26/30)*0.2,1))</f>
        <v/>
      </c>
      <c r="N26" s="117" t="n"/>
      <c r="O26" s="117" t="n"/>
      <c r="P26" s="117" t="n"/>
      <c r="Q26" s="117" t="n"/>
      <c r="R26" s="71">
        <f>IF(OR(M26="",O26=""),"",IF(N26="Conservative",M26*O26*2,IF(N26="Aggressive",M26*O26*1,M26*O26*1.5)))</f>
        <v/>
      </c>
      <c r="S26" s="71">
        <f>IF(OR(F26="",M26="",M26=0),"",F26/M26)</f>
        <v/>
      </c>
      <c r="T26" s="71">
        <f>IF(OR(R26="",M26="",O26=""),"",R26+M26*O26)</f>
        <v/>
      </c>
      <c r="U26" s="71">
        <f>IF(OR(T26="",I26=""),"",IF(T26-I26&lt;=0,0,IF(Q26="",CEILING(MAX(T26-I26,P26),1),CEILING(MAX(T26-I26,P26),Q26))))</f>
        <v/>
      </c>
      <c r="V26" s="72">
        <f>IF(OR(U26="",E26=""),"",U26*E26)</f>
        <v/>
      </c>
      <c r="W26" s="73">
        <f>IF(S26="","",IF(S26&lt;=7,"CRITICAL",IF(S26&lt;=14,"HIGH",IF(S26&lt;=30,"MEDIUM","LOW"))))</f>
        <v/>
      </c>
      <c r="X26" s="71">
        <f>IF(OR(I26="",M26="",M26=0),"",I26/M26)</f>
        <v/>
      </c>
      <c r="Y26" s="71">
        <f>IF(OR(S26="",AB26=""),"",ROUND((1/MAX(S26,1))*100*AB26,0))</f>
        <v/>
      </c>
      <c r="Z26" s="119" t="n"/>
      <c r="AA26" s="119" t="n"/>
      <c r="AB26" s="117" t="n"/>
      <c r="AC26" s="57" t="n"/>
    </row>
    <row r="27" ht="15" customHeight="1" s="56">
      <c r="A27" s="57" t="n"/>
      <c r="B27" s="117" t="n"/>
      <c r="C27" s="117" t="n"/>
      <c r="D27" s="117" t="n"/>
      <c r="E27" s="117" t="n"/>
      <c r="F27" s="117" t="n"/>
      <c r="G27" s="117" t="n"/>
      <c r="H27" s="117" t="n"/>
      <c r="I27" s="68">
        <f>IF(F27="","",SUM(F27:H27))</f>
        <v/>
      </c>
      <c r="J27" s="117" t="n"/>
      <c r="K27" s="117" t="n"/>
      <c r="L27" s="117" t="n"/>
      <c r="M27" s="74">
        <f>IF(J27="","",ROUND((J27/7)*0.5+(K27/14)*0.3+(L27/30)*0.2,1))</f>
        <v/>
      </c>
      <c r="N27" s="117" t="n"/>
      <c r="O27" s="117" t="n"/>
      <c r="P27" s="117" t="n"/>
      <c r="Q27" s="117" t="n"/>
      <c r="R27" s="75">
        <f>IF(OR(M27="",O27=""),"",IF(N27="Conservative",M27*O27*2,IF(N27="Aggressive",M27*O27*1,M27*O27*1.5)))</f>
        <v/>
      </c>
      <c r="S27" s="75">
        <f>IF(OR(F27="",M27="",M27=0),"",F27/M27)</f>
        <v/>
      </c>
      <c r="T27" s="75">
        <f>IF(OR(R27="",M27="",O27=""),"",R27+M27*O27)</f>
        <v/>
      </c>
      <c r="U27" s="75">
        <f>IF(OR(T27="",I27=""),"",IF(T27-I27&lt;=0,0,IF(Q27="",CEILING(MAX(T27-I27,P27),1),CEILING(MAX(T27-I27,P27),Q27))))</f>
        <v/>
      </c>
      <c r="V27" s="76">
        <f>IF(OR(U27="",E27=""),"",U27*E27)</f>
        <v/>
      </c>
      <c r="W27" s="77">
        <f>IF(S27="","",IF(S27&lt;=7,"CRITICAL",IF(S27&lt;=14,"HIGH",IF(S27&lt;=30,"MEDIUM","LOW"))))</f>
        <v/>
      </c>
      <c r="X27" s="75">
        <f>IF(OR(I27="",M27="",M27=0),"",I27/M27)</f>
        <v/>
      </c>
      <c r="Y27" s="75">
        <f>IF(OR(S27="",AB27=""),"",ROUND((1/MAX(S27,1))*100*AB27,0))</f>
        <v/>
      </c>
      <c r="Z27" s="120" t="n"/>
      <c r="AA27" s="120" t="n"/>
      <c r="AB27" s="117" t="n"/>
      <c r="AC27" s="57" t="n"/>
    </row>
    <row r="28" ht="15" customHeight="1" s="56">
      <c r="A28" s="57" t="n"/>
      <c r="B28" s="117" t="n"/>
      <c r="C28" s="117" t="n"/>
      <c r="D28" s="117" t="n"/>
      <c r="E28" s="117" t="n"/>
      <c r="F28" s="117" t="n"/>
      <c r="G28" s="117" t="n"/>
      <c r="H28" s="117" t="n"/>
      <c r="I28" s="68">
        <f>IF(F28="","",SUM(F28:H28))</f>
        <v/>
      </c>
      <c r="J28" s="117" t="n"/>
      <c r="K28" s="117" t="n"/>
      <c r="L28" s="117" t="n"/>
      <c r="M28" s="70">
        <f>IF(J28="","",ROUND((J28/7)*0.5+(K28/14)*0.3+(L28/30)*0.2,1))</f>
        <v/>
      </c>
      <c r="N28" s="117" t="n"/>
      <c r="O28" s="117" t="n"/>
      <c r="P28" s="117" t="n"/>
      <c r="Q28" s="117" t="n"/>
      <c r="R28" s="71">
        <f>IF(OR(M28="",O28=""),"",IF(N28="Conservative",M28*O28*2,IF(N28="Aggressive",M28*O28*1,M28*O28*1.5)))</f>
        <v/>
      </c>
      <c r="S28" s="71">
        <f>IF(OR(F28="",M28="",M28=0),"",F28/M28)</f>
        <v/>
      </c>
      <c r="T28" s="71">
        <f>IF(OR(R28="",M28="",O28=""),"",R28+M28*O28)</f>
        <v/>
      </c>
      <c r="U28" s="71">
        <f>IF(OR(T28="",I28=""),"",IF(T28-I28&lt;=0,0,IF(Q28="",CEILING(MAX(T28-I28,P28),1),CEILING(MAX(T28-I28,P28),Q28))))</f>
        <v/>
      </c>
      <c r="V28" s="72">
        <f>IF(OR(U28="",E28=""),"",U28*E28)</f>
        <v/>
      </c>
      <c r="W28" s="73">
        <f>IF(S28="","",IF(S28&lt;=7,"CRITICAL",IF(S28&lt;=14,"HIGH",IF(S28&lt;=30,"MEDIUM","LOW"))))</f>
        <v/>
      </c>
      <c r="X28" s="71">
        <f>IF(OR(I28="",M28="",M28=0),"",I28/M28)</f>
        <v/>
      </c>
      <c r="Y28" s="71">
        <f>IF(OR(S28="",AB28=""),"",ROUND((1/MAX(S28,1))*100*AB28,0))</f>
        <v/>
      </c>
      <c r="Z28" s="119" t="n"/>
      <c r="AA28" s="119" t="n"/>
      <c r="AB28" s="117" t="n"/>
      <c r="AC28" s="57" t="n"/>
    </row>
    <row r="29" ht="15" customHeight="1" s="56">
      <c r="A29" s="57" t="n"/>
      <c r="B29" s="117" t="n"/>
      <c r="C29" s="117" t="n"/>
      <c r="D29" s="117" t="n"/>
      <c r="E29" s="117" t="n"/>
      <c r="F29" s="117" t="n"/>
      <c r="G29" s="117" t="n"/>
      <c r="H29" s="117" t="n"/>
      <c r="I29" s="68">
        <f>IF(F29="","",SUM(F29:H29))</f>
        <v/>
      </c>
      <c r="J29" s="117" t="n"/>
      <c r="K29" s="117" t="n"/>
      <c r="L29" s="117" t="n"/>
      <c r="M29" s="74">
        <f>IF(J29="","",ROUND((J29/7)*0.5+(K29/14)*0.3+(L29/30)*0.2,1))</f>
        <v/>
      </c>
      <c r="N29" s="117" t="n"/>
      <c r="O29" s="117" t="n"/>
      <c r="P29" s="117" t="n"/>
      <c r="Q29" s="117" t="n"/>
      <c r="R29" s="75">
        <f>IF(OR(M29="",O29=""),"",IF(N29="Conservative",M29*O29*2,IF(N29="Aggressive",M29*O29*1,M29*O29*1.5)))</f>
        <v/>
      </c>
      <c r="S29" s="75">
        <f>IF(OR(F29="",M29="",M29=0),"",F29/M29)</f>
        <v/>
      </c>
      <c r="T29" s="75">
        <f>IF(OR(R29="",M29="",O29=""),"",R29+M29*O29)</f>
        <v/>
      </c>
      <c r="U29" s="75">
        <f>IF(OR(T29="",I29=""),"",IF(T29-I29&lt;=0,0,IF(Q29="",CEILING(MAX(T29-I29,P29),1),CEILING(MAX(T29-I29,P29),Q29))))</f>
        <v/>
      </c>
      <c r="V29" s="76">
        <f>IF(OR(U29="",E29=""),"",U29*E29)</f>
        <v/>
      </c>
      <c r="W29" s="77">
        <f>IF(S29="","",IF(S29&lt;=7,"CRITICAL",IF(S29&lt;=14,"HIGH",IF(S29&lt;=30,"MEDIUM","LOW"))))</f>
        <v/>
      </c>
      <c r="X29" s="75">
        <f>IF(OR(I29="",M29="",M29=0),"",I29/M29)</f>
        <v/>
      </c>
      <c r="Y29" s="75">
        <f>IF(OR(S29="",AB29=""),"",ROUND((1/MAX(S29,1))*100*AB29,0))</f>
        <v/>
      </c>
      <c r="Z29" s="120" t="n"/>
      <c r="AA29" s="120" t="n"/>
      <c r="AB29" s="117" t="n"/>
      <c r="AC29" s="57" t="n"/>
    </row>
    <row r="30" ht="15" customHeight="1" s="56">
      <c r="A30" s="57" t="n"/>
      <c r="B30" s="117" t="n"/>
      <c r="C30" s="117" t="n"/>
      <c r="D30" s="117" t="n"/>
      <c r="E30" s="117" t="n"/>
      <c r="F30" s="117" t="n"/>
      <c r="G30" s="117" t="n"/>
      <c r="H30" s="117" t="n"/>
      <c r="I30" s="68">
        <f>IF(F30="","",SUM(F30:H30))</f>
        <v/>
      </c>
      <c r="J30" s="117" t="n"/>
      <c r="K30" s="117" t="n"/>
      <c r="L30" s="117" t="n"/>
      <c r="M30" s="70">
        <f>IF(J30="","",ROUND((J30/7)*0.5+(K30/14)*0.3+(L30/30)*0.2,1))</f>
        <v/>
      </c>
      <c r="N30" s="117" t="n"/>
      <c r="O30" s="117" t="n"/>
      <c r="P30" s="117" t="n"/>
      <c r="Q30" s="117" t="n"/>
      <c r="R30" s="71">
        <f>IF(OR(M30="",O30=""),"",IF(N30="Conservative",M30*O30*2,IF(N30="Aggressive",M30*O30*1,M30*O30*1.5)))</f>
        <v/>
      </c>
      <c r="S30" s="71">
        <f>IF(OR(F30="",M30="",M30=0),"",F30/M30)</f>
        <v/>
      </c>
      <c r="T30" s="71">
        <f>IF(OR(R30="",M30="",O30=""),"",R30+M30*O30)</f>
        <v/>
      </c>
      <c r="U30" s="71">
        <f>IF(OR(T30="",I30=""),"",IF(T30-I30&lt;=0,0,IF(Q30="",CEILING(MAX(T30-I30,P30),1),CEILING(MAX(T30-I30,P30),Q30))))</f>
        <v/>
      </c>
      <c r="V30" s="72">
        <f>IF(OR(U30="",E30=""),"",U30*E30)</f>
        <v/>
      </c>
      <c r="W30" s="73">
        <f>IF(S30="","",IF(S30&lt;=7,"CRITICAL",IF(S30&lt;=14,"HIGH",IF(S30&lt;=30,"MEDIUM","LOW"))))</f>
        <v/>
      </c>
      <c r="X30" s="71">
        <f>IF(OR(I30="",M30="",M30=0),"",I30/M30)</f>
        <v/>
      </c>
      <c r="Y30" s="71">
        <f>IF(OR(S30="",AB30=""),"",ROUND((1/MAX(S30,1))*100*AB30,0))</f>
        <v/>
      </c>
      <c r="Z30" s="119" t="n"/>
      <c r="AA30" s="119" t="n"/>
      <c r="AB30" s="117" t="n"/>
      <c r="AC30" s="57" t="n"/>
    </row>
    <row r="31" ht="15" customHeight="1" s="56">
      <c r="A31" s="57" t="n"/>
      <c r="B31" s="117" t="n"/>
      <c r="C31" s="117" t="n"/>
      <c r="D31" s="117" t="n"/>
      <c r="E31" s="117" t="n"/>
      <c r="F31" s="117" t="n"/>
      <c r="G31" s="117" t="n"/>
      <c r="H31" s="117" t="n"/>
      <c r="I31" s="68">
        <f>IF(F31="","",SUM(F31:H31))</f>
        <v/>
      </c>
      <c r="J31" s="117" t="n"/>
      <c r="K31" s="117" t="n"/>
      <c r="L31" s="117" t="n"/>
      <c r="M31" s="74">
        <f>IF(J31="","",ROUND((J31/7)*0.5+(K31/14)*0.3+(L31/30)*0.2,1))</f>
        <v/>
      </c>
      <c r="N31" s="117" t="n"/>
      <c r="O31" s="117" t="n"/>
      <c r="P31" s="117" t="n"/>
      <c r="Q31" s="117" t="n"/>
      <c r="R31" s="75">
        <f>IF(OR(M31="",O31=""),"",IF(N31="Conservative",M31*O31*2,IF(N31="Aggressive",M31*O31*1,M31*O31*1.5)))</f>
        <v/>
      </c>
      <c r="S31" s="75">
        <f>IF(OR(F31="",M31="",M31=0),"",F31/M31)</f>
        <v/>
      </c>
      <c r="T31" s="75">
        <f>IF(OR(R31="",M31="",O31=""),"",R31+M31*O31)</f>
        <v/>
      </c>
      <c r="U31" s="75">
        <f>IF(OR(T31="",I31=""),"",IF(T31-I31&lt;=0,0,IF(Q31="",CEILING(MAX(T31-I31,P31),1),CEILING(MAX(T31-I31,P31),Q31))))</f>
        <v/>
      </c>
      <c r="V31" s="76">
        <f>IF(OR(U31="",E31=""),"",U31*E31)</f>
        <v/>
      </c>
      <c r="W31" s="77">
        <f>IF(S31="","",IF(S31&lt;=7,"CRITICAL",IF(S31&lt;=14,"HIGH",IF(S31&lt;=30,"MEDIUM","LOW"))))</f>
        <v/>
      </c>
      <c r="X31" s="75">
        <f>IF(OR(I31="",M31="",M31=0),"",I31/M31)</f>
        <v/>
      </c>
      <c r="Y31" s="75">
        <f>IF(OR(S31="",AB31=""),"",ROUND((1/MAX(S31,1))*100*AB31,0))</f>
        <v/>
      </c>
      <c r="Z31" s="120" t="n"/>
      <c r="AA31" s="120" t="n"/>
      <c r="AB31" s="117" t="n"/>
      <c r="AC31" s="57" t="n"/>
    </row>
    <row r="32" ht="15" customHeight="1" s="56">
      <c r="A32" s="57" t="n"/>
      <c r="B32" s="117" t="n"/>
      <c r="C32" s="117" t="n"/>
      <c r="D32" s="117" t="n"/>
      <c r="E32" s="117" t="n"/>
      <c r="F32" s="117" t="n"/>
      <c r="G32" s="117" t="n"/>
      <c r="H32" s="117" t="n"/>
      <c r="I32" s="68">
        <f>IF(F32="","",SUM(F32:H32))</f>
        <v/>
      </c>
      <c r="J32" s="117" t="n"/>
      <c r="K32" s="117" t="n"/>
      <c r="L32" s="117" t="n"/>
      <c r="M32" s="70">
        <f>IF(J32="","",ROUND((J32/7)*0.5+(K32/14)*0.3+(L32/30)*0.2,1))</f>
        <v/>
      </c>
      <c r="N32" s="117" t="n"/>
      <c r="O32" s="117" t="n"/>
      <c r="P32" s="117" t="n"/>
      <c r="Q32" s="117" t="n"/>
      <c r="R32" s="71">
        <f>IF(OR(M32="",O32=""),"",IF(N32="Conservative",M32*O32*2,IF(N32="Aggressive",M32*O32*1,M32*O32*1.5)))</f>
        <v/>
      </c>
      <c r="S32" s="71">
        <f>IF(OR(F32="",M32="",M32=0),"",F32/M32)</f>
        <v/>
      </c>
      <c r="T32" s="71">
        <f>IF(OR(R32="",M32="",O32=""),"",R32+M32*O32)</f>
        <v/>
      </c>
      <c r="U32" s="71">
        <f>IF(OR(T32="",I32=""),"",IF(T32-I32&lt;=0,0,IF(Q32="",CEILING(MAX(T32-I32,P32),1),CEILING(MAX(T32-I32,P32),Q32))))</f>
        <v/>
      </c>
      <c r="V32" s="72">
        <f>IF(OR(U32="",E32=""),"",U32*E32)</f>
        <v/>
      </c>
      <c r="W32" s="73">
        <f>IF(S32="","",IF(S32&lt;=7,"CRITICAL",IF(S32&lt;=14,"HIGH",IF(S32&lt;=30,"MEDIUM","LOW"))))</f>
        <v/>
      </c>
      <c r="X32" s="71">
        <f>IF(OR(I32="",M32="",M32=0),"",I32/M32)</f>
        <v/>
      </c>
      <c r="Y32" s="71">
        <f>IF(OR(S32="",AB32=""),"",ROUND((1/MAX(S32,1))*100*AB32,0))</f>
        <v/>
      </c>
      <c r="Z32" s="119" t="n"/>
      <c r="AA32" s="119" t="n"/>
      <c r="AB32" s="117" t="n"/>
      <c r="AC32" s="57" t="n"/>
    </row>
    <row r="33" ht="15" customHeight="1" s="56">
      <c r="A33" s="57" t="n"/>
      <c r="B33" s="117" t="n"/>
      <c r="C33" s="117" t="n"/>
      <c r="D33" s="117" t="n"/>
      <c r="E33" s="117" t="n"/>
      <c r="F33" s="117" t="n"/>
      <c r="G33" s="117" t="n"/>
      <c r="H33" s="117" t="n"/>
      <c r="I33" s="68">
        <f>IF(F33="","",SUM(F33:H33))</f>
        <v/>
      </c>
      <c r="J33" s="117" t="n"/>
      <c r="K33" s="117" t="n"/>
      <c r="L33" s="117" t="n"/>
      <c r="M33" s="74">
        <f>IF(J33="","",ROUND((J33/7)*0.5+(K33/14)*0.3+(L33/30)*0.2,1))</f>
        <v/>
      </c>
      <c r="N33" s="117" t="n"/>
      <c r="O33" s="117" t="n"/>
      <c r="P33" s="117" t="n"/>
      <c r="Q33" s="117" t="n"/>
      <c r="R33" s="75">
        <f>IF(OR(M33="",O33=""),"",IF(N33="Conservative",M33*O33*2,IF(N33="Aggressive",M33*O33*1,M33*O33*1.5)))</f>
        <v/>
      </c>
      <c r="S33" s="75">
        <f>IF(OR(F33="",M33="",M33=0),"",F33/M33)</f>
        <v/>
      </c>
      <c r="T33" s="75">
        <f>IF(OR(R33="",M33="",O33=""),"",R33+M33*O33)</f>
        <v/>
      </c>
      <c r="U33" s="75">
        <f>IF(OR(T33="",I33=""),"",IF(T33-I33&lt;=0,0,IF(Q33="",CEILING(MAX(T33-I33,P33),1),CEILING(MAX(T33-I33,P33),Q33))))</f>
        <v/>
      </c>
      <c r="V33" s="76">
        <f>IF(OR(U33="",E33=""),"",U33*E33)</f>
        <v/>
      </c>
      <c r="W33" s="77">
        <f>IF(S33="","",IF(S33&lt;=7,"CRITICAL",IF(S33&lt;=14,"HIGH",IF(S33&lt;=30,"MEDIUM","LOW"))))</f>
        <v/>
      </c>
      <c r="X33" s="75">
        <f>IF(OR(I33="",M33="",M33=0),"",I33/M33)</f>
        <v/>
      </c>
      <c r="Y33" s="75">
        <f>IF(OR(S33="",AB33=""),"",ROUND((1/MAX(S33,1))*100*AB33,0))</f>
        <v/>
      </c>
      <c r="Z33" s="120" t="n"/>
      <c r="AA33" s="120" t="n"/>
      <c r="AB33" s="117" t="n"/>
      <c r="AC33" s="57" t="n"/>
    </row>
    <row r="34" ht="15" customHeight="1" s="56">
      <c r="A34" s="57" t="n"/>
      <c r="B34" s="117" t="n"/>
      <c r="C34" s="117" t="n"/>
      <c r="D34" s="117" t="n"/>
      <c r="E34" s="117" t="n"/>
      <c r="F34" s="117" t="n"/>
      <c r="G34" s="117" t="n"/>
      <c r="H34" s="117" t="n"/>
      <c r="I34" s="68">
        <f>IF(F34="","",SUM(F34:H34))</f>
        <v/>
      </c>
      <c r="J34" s="117" t="n"/>
      <c r="K34" s="117" t="n"/>
      <c r="L34" s="117" t="n"/>
      <c r="M34" s="70">
        <f>IF(J34="","",ROUND((J34/7)*0.5+(K34/14)*0.3+(L34/30)*0.2,1))</f>
        <v/>
      </c>
      <c r="N34" s="117" t="n"/>
      <c r="O34" s="117" t="n"/>
      <c r="P34" s="117" t="n"/>
      <c r="Q34" s="117" t="n"/>
      <c r="R34" s="71">
        <f>IF(OR(M34="",O34=""),"",IF(N34="Conservative",M34*O34*2,IF(N34="Aggressive",M34*O34*1,M34*O34*1.5)))</f>
        <v/>
      </c>
      <c r="S34" s="71">
        <f>IF(OR(F34="",M34="",M34=0),"",F34/M34)</f>
        <v/>
      </c>
      <c r="T34" s="71">
        <f>IF(OR(R34="",M34="",O34=""),"",R34+M34*O34)</f>
        <v/>
      </c>
      <c r="U34" s="71">
        <f>IF(OR(T34="",I34=""),"",IF(T34-I34&lt;=0,0,IF(Q34="",CEILING(MAX(T34-I34,P34),1),CEILING(MAX(T34-I34,P34),Q34))))</f>
        <v/>
      </c>
      <c r="V34" s="72">
        <f>IF(OR(U34="",E34=""),"",U34*E34)</f>
        <v/>
      </c>
      <c r="W34" s="73">
        <f>IF(S34="","",IF(S34&lt;=7,"CRITICAL",IF(S34&lt;=14,"HIGH",IF(S34&lt;=30,"MEDIUM","LOW"))))</f>
        <v/>
      </c>
      <c r="X34" s="71">
        <f>IF(OR(I34="",M34="",M34=0),"",I34/M34)</f>
        <v/>
      </c>
      <c r="Y34" s="71">
        <f>IF(OR(S34="",AB34=""),"",ROUND((1/MAX(S34,1))*100*AB34,0))</f>
        <v/>
      </c>
      <c r="Z34" s="119" t="n"/>
      <c r="AA34" s="119" t="n"/>
      <c r="AB34" s="117" t="n"/>
      <c r="AC34" s="57" t="n"/>
    </row>
    <row r="35" ht="15" customHeight="1" s="56">
      <c r="A35" s="57" t="n"/>
      <c r="B35" s="117" t="n"/>
      <c r="C35" s="117" t="n"/>
      <c r="D35" s="117" t="n"/>
      <c r="E35" s="117" t="n"/>
      <c r="F35" s="117" t="n"/>
      <c r="G35" s="117" t="n"/>
      <c r="H35" s="117" t="n"/>
      <c r="I35" s="68">
        <f>IF(F35="","",SUM(F35:H35))</f>
        <v/>
      </c>
      <c r="J35" s="117" t="n"/>
      <c r="K35" s="117" t="n"/>
      <c r="L35" s="117" t="n"/>
      <c r="M35" s="74">
        <f>IF(J35="","",ROUND((J35/7)*0.5+(K35/14)*0.3+(L35/30)*0.2,1))</f>
        <v/>
      </c>
      <c r="N35" s="117" t="n"/>
      <c r="O35" s="117" t="n"/>
      <c r="P35" s="117" t="n"/>
      <c r="Q35" s="117" t="n"/>
      <c r="R35" s="75">
        <f>IF(OR(M35="",O35=""),"",IF(N35="Conservative",M35*O35*2,IF(N35="Aggressive",M35*O35*1,M35*O35*1.5)))</f>
        <v/>
      </c>
      <c r="S35" s="75">
        <f>IF(OR(F35="",M35="",M35=0),"",F35/M35)</f>
        <v/>
      </c>
      <c r="T35" s="75">
        <f>IF(OR(R35="",M35="",O35=""),"",R35+M35*O35)</f>
        <v/>
      </c>
      <c r="U35" s="75">
        <f>IF(OR(T35="",I35=""),"",IF(T35-I35&lt;=0,0,IF(Q35="",CEILING(MAX(T35-I35,P35),1),CEILING(MAX(T35-I35,P35),Q35))))</f>
        <v/>
      </c>
      <c r="V35" s="76">
        <f>IF(OR(U35="",E35=""),"",U35*E35)</f>
        <v/>
      </c>
      <c r="W35" s="77">
        <f>IF(S35="","",IF(S35&lt;=7,"CRITICAL",IF(S35&lt;=14,"HIGH",IF(S35&lt;=30,"MEDIUM","LOW"))))</f>
        <v/>
      </c>
      <c r="X35" s="75">
        <f>IF(OR(I35="",M35="",M35=0),"",I35/M35)</f>
        <v/>
      </c>
      <c r="Y35" s="75">
        <f>IF(OR(S35="",AB35=""),"",ROUND((1/MAX(S35,1))*100*AB35,0))</f>
        <v/>
      </c>
      <c r="Z35" s="120" t="n"/>
      <c r="AA35" s="120" t="n"/>
      <c r="AB35" s="117" t="n"/>
      <c r="AC35" s="57" t="n"/>
    </row>
    <row r="36" ht="15" customHeight="1" s="56">
      <c r="A36" s="57" t="n"/>
      <c r="B36" s="117" t="n"/>
      <c r="C36" s="117" t="n"/>
      <c r="D36" s="117" t="n"/>
      <c r="E36" s="117" t="n"/>
      <c r="F36" s="117" t="n"/>
      <c r="G36" s="117" t="n"/>
      <c r="H36" s="117" t="n"/>
      <c r="I36" s="68">
        <f>IF(F36="","",SUM(F36:H36))</f>
        <v/>
      </c>
      <c r="J36" s="117" t="n"/>
      <c r="K36" s="117" t="n"/>
      <c r="L36" s="117" t="n"/>
      <c r="M36" s="70">
        <f>IF(J36="","",ROUND((J36/7)*0.5+(K36/14)*0.3+(L36/30)*0.2,1))</f>
        <v/>
      </c>
      <c r="N36" s="117" t="n"/>
      <c r="O36" s="117" t="n"/>
      <c r="P36" s="117" t="n"/>
      <c r="Q36" s="117" t="n"/>
      <c r="R36" s="71">
        <f>IF(OR(M36="",O36=""),"",IF(N36="Conservative",M36*O36*2,IF(N36="Aggressive",M36*O36*1,M36*O36*1.5)))</f>
        <v/>
      </c>
      <c r="S36" s="71">
        <f>IF(OR(F36="",M36="",M36=0),"",F36/M36)</f>
        <v/>
      </c>
      <c r="T36" s="71">
        <f>IF(OR(R36="",M36="",O36=""),"",R36+M36*O36)</f>
        <v/>
      </c>
      <c r="U36" s="71">
        <f>IF(OR(T36="",I36=""),"",IF(T36-I36&lt;=0,0,IF(Q36="",CEILING(MAX(T36-I36,P36),1),CEILING(MAX(T36-I36,P36),Q36))))</f>
        <v/>
      </c>
      <c r="V36" s="72">
        <f>IF(OR(U36="",E36=""),"",U36*E36)</f>
        <v/>
      </c>
      <c r="W36" s="73">
        <f>IF(S36="","",IF(S36&lt;=7,"CRITICAL",IF(S36&lt;=14,"HIGH",IF(S36&lt;=30,"MEDIUM","LOW"))))</f>
        <v/>
      </c>
      <c r="X36" s="71">
        <f>IF(OR(I36="",M36="",M36=0),"",I36/M36)</f>
        <v/>
      </c>
      <c r="Y36" s="71">
        <f>IF(OR(S36="",AB36=""),"",ROUND((1/MAX(S36,1))*100*AB36,0))</f>
        <v/>
      </c>
      <c r="Z36" s="119" t="n"/>
      <c r="AA36" s="119" t="n"/>
      <c r="AB36" s="117" t="n"/>
      <c r="AC36" s="57" t="n"/>
    </row>
    <row r="37" ht="15" customHeight="1" s="56">
      <c r="A37" s="57" t="n"/>
      <c r="B37" s="117" t="n"/>
      <c r="C37" s="117" t="n"/>
      <c r="D37" s="117" t="n"/>
      <c r="E37" s="117" t="n"/>
      <c r="F37" s="117" t="n"/>
      <c r="G37" s="117" t="n"/>
      <c r="H37" s="117" t="n"/>
      <c r="I37" s="68">
        <f>IF(F37="","",SUM(F37:H37))</f>
        <v/>
      </c>
      <c r="J37" s="117" t="n"/>
      <c r="K37" s="117" t="n"/>
      <c r="L37" s="117" t="n"/>
      <c r="M37" s="74">
        <f>IF(J37="","",ROUND((J37/7)*0.5+(K37/14)*0.3+(L37/30)*0.2,1))</f>
        <v/>
      </c>
      <c r="N37" s="117" t="n"/>
      <c r="O37" s="117" t="n"/>
      <c r="P37" s="117" t="n"/>
      <c r="Q37" s="117" t="n"/>
      <c r="R37" s="75">
        <f>IF(OR(M37="",O37=""),"",IF(N37="Conservative",M37*O37*2,IF(N37="Aggressive",M37*O37*1,M37*O37*1.5)))</f>
        <v/>
      </c>
      <c r="S37" s="75">
        <f>IF(OR(F37="",M37="",M37=0),"",F37/M37)</f>
        <v/>
      </c>
      <c r="T37" s="75">
        <f>IF(OR(R37="",M37="",O37=""),"",R37+M37*O37)</f>
        <v/>
      </c>
      <c r="U37" s="75">
        <f>IF(OR(T37="",I37=""),"",IF(T37-I37&lt;=0,0,IF(Q37="",CEILING(MAX(T37-I37,P37),1),CEILING(MAX(T37-I37,P37),Q37))))</f>
        <v/>
      </c>
      <c r="V37" s="76">
        <f>IF(OR(U37="",E37=""),"",U37*E37)</f>
        <v/>
      </c>
      <c r="W37" s="77">
        <f>IF(S37="","",IF(S37&lt;=7,"CRITICAL",IF(S37&lt;=14,"HIGH",IF(S37&lt;=30,"MEDIUM","LOW"))))</f>
        <v/>
      </c>
      <c r="X37" s="75">
        <f>IF(OR(I37="",M37="",M37=0),"",I37/M37)</f>
        <v/>
      </c>
      <c r="Y37" s="75">
        <f>IF(OR(S37="",AB37=""),"",ROUND((1/MAX(S37,1))*100*AB37,0))</f>
        <v/>
      </c>
      <c r="Z37" s="120" t="n"/>
      <c r="AA37" s="120" t="n"/>
      <c r="AB37" s="117" t="n"/>
      <c r="AC37" s="57" t="n"/>
    </row>
    <row r="38" ht="15" customHeight="1" s="56">
      <c r="A38" s="57" t="n"/>
      <c r="B38" s="117" t="n"/>
      <c r="C38" s="117" t="n"/>
      <c r="D38" s="117" t="n"/>
      <c r="E38" s="117" t="n"/>
      <c r="F38" s="117" t="n"/>
      <c r="G38" s="117" t="n"/>
      <c r="H38" s="117" t="n"/>
      <c r="I38" s="68">
        <f>IF(F38="","",SUM(F38:H38))</f>
        <v/>
      </c>
      <c r="J38" s="117" t="n"/>
      <c r="K38" s="117" t="n"/>
      <c r="L38" s="117" t="n"/>
      <c r="M38" s="70">
        <f>IF(J38="","",ROUND((J38/7)*0.5+(K38/14)*0.3+(L38/30)*0.2,1))</f>
        <v/>
      </c>
      <c r="N38" s="117" t="n"/>
      <c r="O38" s="117" t="n"/>
      <c r="P38" s="117" t="n"/>
      <c r="Q38" s="117" t="n"/>
      <c r="R38" s="71">
        <f>IF(OR(M38="",O38=""),"",IF(N38="Conservative",M38*O38*2,IF(N38="Aggressive",M38*O38*1,M38*O38*1.5)))</f>
        <v/>
      </c>
      <c r="S38" s="71">
        <f>IF(OR(F38="",M38="",M38=0),"",F38/M38)</f>
        <v/>
      </c>
      <c r="T38" s="71">
        <f>IF(OR(R38="",M38="",O38=""),"",R38+M38*O38)</f>
        <v/>
      </c>
      <c r="U38" s="71">
        <f>IF(OR(T38="",I38=""),"",IF(T38-I38&lt;=0,0,IF(Q38="",CEILING(MAX(T38-I38,P38),1),CEILING(MAX(T38-I38,P38),Q38))))</f>
        <v/>
      </c>
      <c r="V38" s="72">
        <f>IF(OR(U38="",E38=""),"",U38*E38)</f>
        <v/>
      </c>
      <c r="W38" s="73">
        <f>IF(S38="","",IF(S38&lt;=7,"CRITICAL",IF(S38&lt;=14,"HIGH",IF(S38&lt;=30,"MEDIUM","LOW"))))</f>
        <v/>
      </c>
      <c r="X38" s="71">
        <f>IF(OR(I38="",M38="",M38=0),"",I38/M38)</f>
        <v/>
      </c>
      <c r="Y38" s="71">
        <f>IF(OR(S38="",AB38=""),"",ROUND((1/MAX(S38,1))*100*AB38,0))</f>
        <v/>
      </c>
      <c r="Z38" s="119" t="n"/>
      <c r="AA38" s="119" t="n"/>
      <c r="AB38" s="117" t="n"/>
      <c r="AC38" s="57" t="n"/>
    </row>
    <row r="39" ht="15" customHeight="1" s="56">
      <c r="A39" s="57" t="n"/>
      <c r="B39" s="117" t="n"/>
      <c r="C39" s="117" t="n"/>
      <c r="D39" s="117" t="n"/>
      <c r="E39" s="117" t="n"/>
      <c r="F39" s="117" t="n"/>
      <c r="G39" s="117" t="n"/>
      <c r="H39" s="117" t="n"/>
      <c r="I39" s="68">
        <f>IF(F39="","",SUM(F39:H39))</f>
        <v/>
      </c>
      <c r="J39" s="117" t="n"/>
      <c r="K39" s="117" t="n"/>
      <c r="L39" s="117" t="n"/>
      <c r="M39" s="74">
        <f>IF(J39="","",ROUND((J39/7)*0.5+(K39/14)*0.3+(L39/30)*0.2,1))</f>
        <v/>
      </c>
      <c r="N39" s="117" t="n"/>
      <c r="O39" s="117" t="n"/>
      <c r="P39" s="117" t="n"/>
      <c r="Q39" s="117" t="n"/>
      <c r="R39" s="75">
        <f>IF(OR(M39="",O39=""),"",IF(N39="Conservative",M39*O39*2,IF(N39="Aggressive",M39*O39*1,M39*O39*1.5)))</f>
        <v/>
      </c>
      <c r="S39" s="75">
        <f>IF(OR(F39="",M39="",M39=0),"",F39/M39)</f>
        <v/>
      </c>
      <c r="T39" s="75">
        <f>IF(OR(R39="",M39="",O39=""),"",R39+M39*O39)</f>
        <v/>
      </c>
      <c r="U39" s="75">
        <f>IF(OR(T39="",I39=""),"",IF(T39-I39&lt;=0,0,IF(Q39="",CEILING(MAX(T39-I39,P39),1),CEILING(MAX(T39-I39,P39),Q39))))</f>
        <v/>
      </c>
      <c r="V39" s="76">
        <f>IF(OR(U39="",E39=""),"",U39*E39)</f>
        <v/>
      </c>
      <c r="W39" s="77">
        <f>IF(S39="","",IF(S39&lt;=7,"CRITICAL",IF(S39&lt;=14,"HIGH",IF(S39&lt;=30,"MEDIUM","LOW"))))</f>
        <v/>
      </c>
      <c r="X39" s="75">
        <f>IF(OR(I39="",M39="",M39=0),"",I39/M39)</f>
        <v/>
      </c>
      <c r="Y39" s="75">
        <f>IF(OR(S39="",AB39=""),"",ROUND((1/MAX(S39,1))*100*AB39,0))</f>
        <v/>
      </c>
      <c r="Z39" s="120" t="n"/>
      <c r="AA39" s="120" t="n"/>
      <c r="AB39" s="117" t="n"/>
      <c r="AC39" s="57" t="n"/>
    </row>
    <row r="40" ht="15" customHeight="1" s="56">
      <c r="A40" s="57" t="n"/>
      <c r="B40" s="117" t="n"/>
      <c r="C40" s="117" t="n"/>
      <c r="D40" s="117" t="n"/>
      <c r="E40" s="117" t="n"/>
      <c r="F40" s="117" t="n"/>
      <c r="G40" s="117" t="n"/>
      <c r="H40" s="117" t="n"/>
      <c r="I40" s="68">
        <f>IF(F40="","",SUM(F40:H40))</f>
        <v/>
      </c>
      <c r="J40" s="117" t="n"/>
      <c r="K40" s="117" t="n"/>
      <c r="L40" s="117" t="n"/>
      <c r="M40" s="70">
        <f>IF(J40="","",ROUND((J40/7)*0.5+(K40/14)*0.3+(L40/30)*0.2,1))</f>
        <v/>
      </c>
      <c r="N40" s="117" t="n"/>
      <c r="O40" s="117" t="n"/>
      <c r="P40" s="117" t="n"/>
      <c r="Q40" s="117" t="n"/>
      <c r="R40" s="71">
        <f>IF(OR(M40="",O40=""),"",IF(N40="Conservative",M40*O40*2,IF(N40="Aggressive",M40*O40*1,M40*O40*1.5)))</f>
        <v/>
      </c>
      <c r="S40" s="71">
        <f>IF(OR(F40="",M40="",M40=0),"",F40/M40)</f>
        <v/>
      </c>
      <c r="T40" s="71">
        <f>IF(OR(R40="",M40="",O40=""),"",R40+M40*O40)</f>
        <v/>
      </c>
      <c r="U40" s="71">
        <f>IF(OR(T40="",I40=""),"",IF(T40-I40&lt;=0,0,IF(Q40="",CEILING(MAX(T40-I40,P40),1),CEILING(MAX(T40-I40,P40),Q40))))</f>
        <v/>
      </c>
      <c r="V40" s="72">
        <f>IF(OR(U40="",E40=""),"",U40*E40)</f>
        <v/>
      </c>
      <c r="W40" s="73">
        <f>IF(S40="","",IF(S40&lt;=7,"CRITICAL",IF(S40&lt;=14,"HIGH",IF(S40&lt;=30,"MEDIUM","LOW"))))</f>
        <v/>
      </c>
      <c r="X40" s="71">
        <f>IF(OR(I40="",M40="",M40=0),"",I40/M40)</f>
        <v/>
      </c>
      <c r="Y40" s="71">
        <f>IF(OR(S40="",AB40=""),"",ROUND((1/MAX(S40,1))*100*AB40,0))</f>
        <v/>
      </c>
      <c r="Z40" s="119" t="n"/>
      <c r="AA40" s="119" t="n"/>
      <c r="AB40" s="117" t="n"/>
      <c r="AC40" s="57" t="n"/>
    </row>
    <row r="41" ht="15" customHeight="1" s="56">
      <c r="A41" s="57" t="n"/>
      <c r="B41" s="117" t="n"/>
      <c r="C41" s="117" t="n"/>
      <c r="D41" s="117" t="n"/>
      <c r="E41" s="117" t="n"/>
      <c r="F41" s="117" t="n"/>
      <c r="G41" s="117" t="n"/>
      <c r="H41" s="117" t="n"/>
      <c r="I41" s="68">
        <f>IF(F41="","",SUM(F41:H41))</f>
        <v/>
      </c>
      <c r="J41" s="117" t="n"/>
      <c r="K41" s="117" t="n"/>
      <c r="L41" s="117" t="n"/>
      <c r="M41" s="74">
        <f>IF(J41="","",ROUND((J41/7)*0.5+(K41/14)*0.3+(L41/30)*0.2,1))</f>
        <v/>
      </c>
      <c r="N41" s="117" t="n"/>
      <c r="O41" s="117" t="n"/>
      <c r="P41" s="117" t="n"/>
      <c r="Q41" s="117" t="n"/>
      <c r="R41" s="75">
        <f>IF(OR(M41="",O41=""),"",IF(N41="Conservative",M41*O41*2,IF(N41="Aggressive",M41*O41*1,M41*O41*1.5)))</f>
        <v/>
      </c>
      <c r="S41" s="75">
        <f>IF(OR(F41="",M41="",M41=0),"",F41/M41)</f>
        <v/>
      </c>
      <c r="T41" s="75">
        <f>IF(OR(R41="",M41="",O41=""),"",R41+M41*O41)</f>
        <v/>
      </c>
      <c r="U41" s="75">
        <f>IF(OR(T41="",I41=""),"",IF(T41-I41&lt;=0,0,IF(Q41="",CEILING(MAX(T41-I41,P41),1),CEILING(MAX(T41-I41,P41),Q41))))</f>
        <v/>
      </c>
      <c r="V41" s="76">
        <f>IF(OR(U41="",E41=""),"",U41*E41)</f>
        <v/>
      </c>
      <c r="W41" s="77">
        <f>IF(S41="","",IF(S41&lt;=7,"CRITICAL",IF(S41&lt;=14,"HIGH",IF(S41&lt;=30,"MEDIUM","LOW"))))</f>
        <v/>
      </c>
      <c r="X41" s="75">
        <f>IF(OR(I41="",M41="",M41=0),"",I41/M41)</f>
        <v/>
      </c>
      <c r="Y41" s="75">
        <f>IF(OR(S41="",AB41=""),"",ROUND((1/MAX(S41,1))*100*AB41,0))</f>
        <v/>
      </c>
      <c r="Z41" s="120" t="n"/>
      <c r="AA41" s="120" t="n"/>
      <c r="AB41" s="117" t="n"/>
      <c r="AC41" s="57" t="n"/>
    </row>
    <row r="42" ht="15" customHeight="1" s="56">
      <c r="A42" s="57" t="n"/>
      <c r="B42" s="117" t="n"/>
      <c r="C42" s="117" t="n"/>
      <c r="D42" s="117" t="n"/>
      <c r="E42" s="117" t="n"/>
      <c r="F42" s="117" t="n"/>
      <c r="G42" s="117" t="n"/>
      <c r="H42" s="117" t="n"/>
      <c r="I42" s="68">
        <f>IF(F42="","",SUM(F42:H42))</f>
        <v/>
      </c>
      <c r="J42" s="117" t="n"/>
      <c r="K42" s="117" t="n"/>
      <c r="L42" s="117" t="n"/>
      <c r="M42" s="70">
        <f>IF(J42="","",ROUND((J42/7)*0.5+(K42/14)*0.3+(L42/30)*0.2,1))</f>
        <v/>
      </c>
      <c r="N42" s="117" t="n"/>
      <c r="O42" s="117" t="n"/>
      <c r="P42" s="117" t="n"/>
      <c r="Q42" s="117" t="n"/>
      <c r="R42" s="71">
        <f>IF(OR(M42="",O42=""),"",IF(N42="Conservative",M42*O42*2,IF(N42="Aggressive",M42*O42*1,M42*O42*1.5)))</f>
        <v/>
      </c>
      <c r="S42" s="71">
        <f>IF(OR(F42="",M42="",M42=0),"",F42/M42)</f>
        <v/>
      </c>
      <c r="T42" s="71">
        <f>IF(OR(R42="",M42="",O42=""),"",R42+M42*O42)</f>
        <v/>
      </c>
      <c r="U42" s="71">
        <f>IF(OR(T42="",I42=""),"",IF(T42-I42&lt;=0,0,IF(Q42="",CEILING(MAX(T42-I42,P42),1),CEILING(MAX(T42-I42,P42),Q42))))</f>
        <v/>
      </c>
      <c r="V42" s="72">
        <f>IF(OR(U42="",E42=""),"",U42*E42)</f>
        <v/>
      </c>
      <c r="W42" s="73">
        <f>IF(S42="","",IF(S42&lt;=7,"CRITICAL",IF(S42&lt;=14,"HIGH",IF(S42&lt;=30,"MEDIUM","LOW"))))</f>
        <v/>
      </c>
      <c r="X42" s="71">
        <f>IF(OR(I42="",M42="",M42=0),"",I42/M42)</f>
        <v/>
      </c>
      <c r="Y42" s="71">
        <f>IF(OR(S42="",AB42=""),"",ROUND((1/MAX(S42,1))*100*AB42,0))</f>
        <v/>
      </c>
      <c r="Z42" s="119" t="n"/>
      <c r="AA42" s="119" t="n"/>
      <c r="AB42" s="117" t="n"/>
      <c r="AC42" s="57" t="n"/>
    </row>
    <row r="43" ht="15" customHeight="1" s="56">
      <c r="A43" s="57" t="n"/>
      <c r="B43" s="117" t="n"/>
      <c r="C43" s="117" t="n"/>
      <c r="D43" s="117" t="n"/>
      <c r="E43" s="117" t="n"/>
      <c r="F43" s="117" t="n"/>
      <c r="G43" s="117" t="n"/>
      <c r="H43" s="117" t="n"/>
      <c r="I43" s="68">
        <f>IF(F43="","",SUM(F43:H43))</f>
        <v/>
      </c>
      <c r="J43" s="117" t="n"/>
      <c r="K43" s="117" t="n"/>
      <c r="L43" s="117" t="n"/>
      <c r="M43" s="74">
        <f>IF(J43="","",ROUND((J43/7)*0.5+(K43/14)*0.3+(L43/30)*0.2,1))</f>
        <v/>
      </c>
      <c r="N43" s="117" t="n"/>
      <c r="O43" s="117" t="n"/>
      <c r="P43" s="117" t="n"/>
      <c r="Q43" s="117" t="n"/>
      <c r="R43" s="75">
        <f>IF(OR(M43="",O43=""),"",IF(N43="Conservative",M43*O43*2,IF(N43="Aggressive",M43*O43*1,M43*O43*1.5)))</f>
        <v/>
      </c>
      <c r="S43" s="75">
        <f>IF(OR(F43="",M43="",M43=0),"",F43/M43)</f>
        <v/>
      </c>
      <c r="T43" s="75">
        <f>IF(OR(R43="",M43="",O43=""),"",R43+M43*O43)</f>
        <v/>
      </c>
      <c r="U43" s="75">
        <f>IF(OR(T43="",I43=""),"",IF(T43-I43&lt;=0,0,IF(Q43="",CEILING(MAX(T43-I43,P43),1),CEILING(MAX(T43-I43,P43),Q43))))</f>
        <v/>
      </c>
      <c r="V43" s="76">
        <f>IF(OR(U43="",E43=""),"",U43*E43)</f>
        <v/>
      </c>
      <c r="W43" s="77">
        <f>IF(S43="","",IF(S43&lt;=7,"CRITICAL",IF(S43&lt;=14,"HIGH",IF(S43&lt;=30,"MEDIUM","LOW"))))</f>
        <v/>
      </c>
      <c r="X43" s="75">
        <f>IF(OR(I43="",M43="",M43=0),"",I43/M43)</f>
        <v/>
      </c>
      <c r="Y43" s="75">
        <f>IF(OR(S43="",AB43=""),"",ROUND((1/MAX(S43,1))*100*AB43,0))</f>
        <v/>
      </c>
      <c r="Z43" s="120" t="n"/>
      <c r="AA43" s="120" t="n"/>
      <c r="AB43" s="117" t="n"/>
      <c r="AC43" s="57" t="n"/>
    </row>
    <row r="44" ht="15" customHeight="1" s="56">
      <c r="A44" s="57" t="n"/>
      <c r="B44" s="117" t="n"/>
      <c r="C44" s="117" t="n"/>
      <c r="D44" s="117" t="n"/>
      <c r="E44" s="117" t="n"/>
      <c r="F44" s="117" t="n"/>
      <c r="G44" s="117" t="n"/>
      <c r="H44" s="117" t="n"/>
      <c r="I44" s="68">
        <f>IF(F44="","",SUM(F44:H44))</f>
        <v/>
      </c>
      <c r="J44" s="117" t="n"/>
      <c r="K44" s="117" t="n"/>
      <c r="L44" s="117" t="n"/>
      <c r="M44" s="70">
        <f>IF(J44="","",ROUND((J44/7)*0.5+(K44/14)*0.3+(L44/30)*0.2,1))</f>
        <v/>
      </c>
      <c r="N44" s="117" t="n"/>
      <c r="O44" s="117" t="n"/>
      <c r="P44" s="117" t="n"/>
      <c r="Q44" s="117" t="n"/>
      <c r="R44" s="71">
        <f>IF(OR(M44="",O44=""),"",IF(N44="Conservative",M44*O44*2,IF(N44="Aggressive",M44*O44*1,M44*O44*1.5)))</f>
        <v/>
      </c>
      <c r="S44" s="71">
        <f>IF(OR(F44="",M44="",M44=0),"",F44/M44)</f>
        <v/>
      </c>
      <c r="T44" s="71">
        <f>IF(OR(R44="",M44="",O44=""),"",R44+M44*O44)</f>
        <v/>
      </c>
      <c r="U44" s="71">
        <f>IF(OR(T44="",I44=""),"",IF(T44-I44&lt;=0,0,IF(Q44="",CEILING(MAX(T44-I44,P44),1),CEILING(MAX(T44-I44,P44),Q44))))</f>
        <v/>
      </c>
      <c r="V44" s="72">
        <f>IF(OR(U44="",E44=""),"",U44*E44)</f>
        <v/>
      </c>
      <c r="W44" s="73">
        <f>IF(S44="","",IF(S44&lt;=7,"CRITICAL",IF(S44&lt;=14,"HIGH",IF(S44&lt;=30,"MEDIUM","LOW"))))</f>
        <v/>
      </c>
      <c r="X44" s="71">
        <f>IF(OR(I44="",M44="",M44=0),"",I44/M44)</f>
        <v/>
      </c>
      <c r="Y44" s="71">
        <f>IF(OR(S44="",AB44=""),"",ROUND((1/MAX(S44,1))*100*AB44,0))</f>
        <v/>
      </c>
      <c r="Z44" s="119" t="n"/>
      <c r="AA44" s="119" t="n"/>
      <c r="AB44" s="117" t="n"/>
      <c r="AC44" s="57" t="n"/>
    </row>
    <row r="45" ht="15" customHeight="1" s="56">
      <c r="A45" s="57" t="n"/>
      <c r="B45" s="117" t="n"/>
      <c r="C45" s="117" t="n"/>
      <c r="D45" s="117" t="n"/>
      <c r="E45" s="117" t="n"/>
      <c r="F45" s="117" t="n"/>
      <c r="G45" s="117" t="n"/>
      <c r="H45" s="117" t="n"/>
      <c r="I45" s="68">
        <f>IF(F45="","",SUM(F45:H45))</f>
        <v/>
      </c>
      <c r="J45" s="117" t="n"/>
      <c r="K45" s="117" t="n"/>
      <c r="L45" s="117" t="n"/>
      <c r="M45" s="74">
        <f>IF(J45="","",ROUND((J45/7)*0.5+(K45/14)*0.3+(L45/30)*0.2,1))</f>
        <v/>
      </c>
      <c r="N45" s="117" t="n"/>
      <c r="O45" s="117" t="n"/>
      <c r="P45" s="117" t="n"/>
      <c r="Q45" s="117" t="n"/>
      <c r="R45" s="75">
        <f>IF(OR(M45="",O45=""),"",IF(N45="Conservative",M45*O45*2,IF(N45="Aggressive",M45*O45*1,M45*O45*1.5)))</f>
        <v/>
      </c>
      <c r="S45" s="75">
        <f>IF(OR(F45="",M45="",M45=0),"",F45/M45)</f>
        <v/>
      </c>
      <c r="T45" s="75">
        <f>IF(OR(R45="",M45="",O45=""),"",R45+M45*O45)</f>
        <v/>
      </c>
      <c r="U45" s="75">
        <f>IF(OR(T45="",I45=""),"",IF(T45-I45&lt;=0,0,IF(Q45="",CEILING(MAX(T45-I45,P45),1),CEILING(MAX(T45-I45,P45),Q45))))</f>
        <v/>
      </c>
      <c r="V45" s="76">
        <f>IF(OR(U45="",E45=""),"",U45*E45)</f>
        <v/>
      </c>
      <c r="W45" s="77">
        <f>IF(S45="","",IF(S45&lt;=7,"CRITICAL",IF(S45&lt;=14,"HIGH",IF(S45&lt;=30,"MEDIUM","LOW"))))</f>
        <v/>
      </c>
      <c r="X45" s="75">
        <f>IF(OR(I45="",M45="",M45=0),"",I45/M45)</f>
        <v/>
      </c>
      <c r="Y45" s="75">
        <f>IF(OR(S45="",AB45=""),"",ROUND((1/MAX(S45,1))*100*AB45,0))</f>
        <v/>
      </c>
      <c r="Z45" s="120" t="n"/>
      <c r="AA45" s="120" t="n"/>
      <c r="AB45" s="117" t="n"/>
      <c r="AC45" s="57" t="n"/>
    </row>
    <row r="46" ht="15" customHeight="1" s="56">
      <c r="A46" s="57" t="n"/>
      <c r="B46" s="117" t="n"/>
      <c r="C46" s="117" t="n"/>
      <c r="D46" s="117" t="n"/>
      <c r="E46" s="117" t="n"/>
      <c r="F46" s="117" t="n"/>
      <c r="G46" s="117" t="n"/>
      <c r="H46" s="117" t="n"/>
      <c r="I46" s="68">
        <f>IF(F46="","",SUM(F46:H46))</f>
        <v/>
      </c>
      <c r="J46" s="117" t="n"/>
      <c r="K46" s="117" t="n"/>
      <c r="L46" s="117" t="n"/>
      <c r="M46" s="70">
        <f>IF(J46="","",ROUND((J46/7)*0.5+(K46/14)*0.3+(L46/30)*0.2,1))</f>
        <v/>
      </c>
      <c r="N46" s="117" t="n"/>
      <c r="O46" s="117" t="n"/>
      <c r="P46" s="117" t="n"/>
      <c r="Q46" s="117" t="n"/>
      <c r="R46" s="71">
        <f>IF(OR(M46="",O46=""),"",IF(N46="Conservative",M46*O46*2,IF(N46="Aggressive",M46*O46*1,M46*O46*1.5)))</f>
        <v/>
      </c>
      <c r="S46" s="71">
        <f>IF(OR(F46="",M46="",M46=0),"",F46/M46)</f>
        <v/>
      </c>
      <c r="T46" s="71">
        <f>IF(OR(R46="",M46="",O46=""),"",R46+M46*O46)</f>
        <v/>
      </c>
      <c r="U46" s="71">
        <f>IF(OR(T46="",I46=""),"",IF(T46-I46&lt;=0,0,IF(Q46="",CEILING(MAX(T46-I46,P46),1),CEILING(MAX(T46-I46,P46),Q46))))</f>
        <v/>
      </c>
      <c r="V46" s="72">
        <f>IF(OR(U46="",E46=""),"",U46*E46)</f>
        <v/>
      </c>
      <c r="W46" s="73">
        <f>IF(S46="","",IF(S46&lt;=7,"CRITICAL",IF(S46&lt;=14,"HIGH",IF(S46&lt;=30,"MEDIUM","LOW"))))</f>
        <v/>
      </c>
      <c r="X46" s="71">
        <f>IF(OR(I46="",M46="",M46=0),"",I46/M46)</f>
        <v/>
      </c>
      <c r="Y46" s="71">
        <f>IF(OR(S46="",AB46=""),"",ROUND((1/MAX(S46,1))*100*AB46,0))</f>
        <v/>
      </c>
      <c r="Z46" s="119" t="n"/>
      <c r="AA46" s="119" t="n"/>
      <c r="AB46" s="117" t="n"/>
      <c r="AC46" s="57" t="n"/>
    </row>
    <row r="47" ht="15" customHeight="1" s="56">
      <c r="A47" s="57" t="n"/>
      <c r="B47" s="117" t="n"/>
      <c r="C47" s="117" t="n"/>
      <c r="D47" s="117" t="n"/>
      <c r="E47" s="117" t="n"/>
      <c r="F47" s="117" t="n"/>
      <c r="G47" s="117" t="n"/>
      <c r="H47" s="117" t="n"/>
      <c r="I47" s="68">
        <f>IF(F47="","",SUM(F47:H47))</f>
        <v/>
      </c>
      <c r="J47" s="117" t="n"/>
      <c r="K47" s="117" t="n"/>
      <c r="L47" s="117" t="n"/>
      <c r="M47" s="74">
        <f>IF(J47="","",ROUND((J47/7)*0.5+(K47/14)*0.3+(L47/30)*0.2,1))</f>
        <v/>
      </c>
      <c r="N47" s="117" t="n"/>
      <c r="O47" s="117" t="n"/>
      <c r="P47" s="117" t="n"/>
      <c r="Q47" s="117" t="n"/>
      <c r="R47" s="75">
        <f>IF(OR(M47="",O47=""),"",IF(N47="Conservative",M47*O47*2,IF(N47="Aggressive",M47*O47*1,M47*O47*1.5)))</f>
        <v/>
      </c>
      <c r="S47" s="75">
        <f>IF(OR(F47="",M47="",M47=0),"",F47/M47)</f>
        <v/>
      </c>
      <c r="T47" s="75">
        <f>IF(OR(R47="",M47="",O47=""),"",R47+M47*O47)</f>
        <v/>
      </c>
      <c r="U47" s="75">
        <f>IF(OR(T47="",I47=""),"",IF(T47-I47&lt;=0,0,IF(Q47="",CEILING(MAX(T47-I47,P47),1),CEILING(MAX(T47-I47,P47),Q47))))</f>
        <v/>
      </c>
      <c r="V47" s="76">
        <f>IF(OR(U47="",E47=""),"",U47*E47)</f>
        <v/>
      </c>
      <c r="W47" s="77">
        <f>IF(S47="","",IF(S47&lt;=7,"CRITICAL",IF(S47&lt;=14,"HIGH",IF(S47&lt;=30,"MEDIUM","LOW"))))</f>
        <v/>
      </c>
      <c r="X47" s="75">
        <f>IF(OR(I47="",M47="",M47=0),"",I47/M47)</f>
        <v/>
      </c>
      <c r="Y47" s="75">
        <f>IF(OR(S47="",AB47=""),"",ROUND((1/MAX(S47,1))*100*AB47,0))</f>
        <v/>
      </c>
      <c r="Z47" s="120" t="n"/>
      <c r="AA47" s="120" t="n"/>
      <c r="AB47" s="117" t="n"/>
      <c r="AC47" s="57" t="n"/>
    </row>
    <row r="48" ht="15" customHeight="1" s="56">
      <c r="A48" s="57" t="n"/>
      <c r="B48" s="117" t="n"/>
      <c r="C48" s="117" t="n"/>
      <c r="D48" s="117" t="n"/>
      <c r="E48" s="117" t="n"/>
      <c r="F48" s="117" t="n"/>
      <c r="G48" s="117" t="n"/>
      <c r="H48" s="117" t="n"/>
      <c r="I48" s="68">
        <f>IF(F48="","",SUM(F48:H48))</f>
        <v/>
      </c>
      <c r="J48" s="117" t="n"/>
      <c r="K48" s="117" t="n"/>
      <c r="L48" s="117" t="n"/>
      <c r="M48" s="70">
        <f>IF(J48="","",ROUND((J48/7)*0.5+(K48/14)*0.3+(L48/30)*0.2,1))</f>
        <v/>
      </c>
      <c r="N48" s="117" t="n"/>
      <c r="O48" s="117" t="n"/>
      <c r="P48" s="117" t="n"/>
      <c r="Q48" s="117" t="n"/>
      <c r="R48" s="71">
        <f>IF(OR(M48="",O48=""),"",IF(N48="Conservative",M48*O48*2,IF(N48="Aggressive",M48*O48*1,M48*O48*1.5)))</f>
        <v/>
      </c>
      <c r="S48" s="71">
        <f>IF(OR(F48="",M48="",M48=0),"",F48/M48)</f>
        <v/>
      </c>
      <c r="T48" s="71">
        <f>IF(OR(R48="",M48="",O48=""),"",R48+M48*O48)</f>
        <v/>
      </c>
      <c r="U48" s="71">
        <f>IF(OR(T48="",I48=""),"",IF(T48-I48&lt;=0,0,IF(Q48="",CEILING(MAX(T48-I48,P48),1),CEILING(MAX(T48-I48,P48),Q48))))</f>
        <v/>
      </c>
      <c r="V48" s="72">
        <f>IF(OR(U48="",E48=""),"",U48*E48)</f>
        <v/>
      </c>
      <c r="W48" s="73">
        <f>IF(S48="","",IF(S48&lt;=7,"CRITICAL",IF(S48&lt;=14,"HIGH",IF(S48&lt;=30,"MEDIUM","LOW"))))</f>
        <v/>
      </c>
      <c r="X48" s="71">
        <f>IF(OR(I48="",M48="",M48=0),"",I48/M48)</f>
        <v/>
      </c>
      <c r="Y48" s="71">
        <f>IF(OR(S48="",AB48=""),"",ROUND((1/MAX(S48,1))*100*AB48,0))</f>
        <v/>
      </c>
      <c r="Z48" s="119" t="n"/>
      <c r="AA48" s="119" t="n"/>
      <c r="AB48" s="117" t="n"/>
      <c r="AC48" s="57" t="n"/>
    </row>
    <row r="49" ht="15" customHeight="1" s="56">
      <c r="A49" s="57" t="n"/>
      <c r="B49" s="117" t="n"/>
      <c r="C49" s="117" t="n"/>
      <c r="D49" s="117" t="n"/>
      <c r="E49" s="117" t="n"/>
      <c r="F49" s="117" t="n"/>
      <c r="G49" s="117" t="n"/>
      <c r="H49" s="117" t="n"/>
      <c r="I49" s="68">
        <f>IF(F49="","",SUM(F49:H49))</f>
        <v/>
      </c>
      <c r="J49" s="117" t="n"/>
      <c r="K49" s="117" t="n"/>
      <c r="L49" s="117" t="n"/>
      <c r="M49" s="74">
        <f>IF(J49="","",ROUND((J49/7)*0.5+(K49/14)*0.3+(L49/30)*0.2,1))</f>
        <v/>
      </c>
      <c r="N49" s="117" t="n"/>
      <c r="O49" s="117" t="n"/>
      <c r="P49" s="117" t="n"/>
      <c r="Q49" s="117" t="n"/>
      <c r="R49" s="75">
        <f>IF(OR(M49="",O49=""),"",IF(N49="Conservative",M49*O49*2,IF(N49="Aggressive",M49*O49*1,M49*O49*1.5)))</f>
        <v/>
      </c>
      <c r="S49" s="75">
        <f>IF(OR(F49="",M49="",M49=0),"",F49/M49)</f>
        <v/>
      </c>
      <c r="T49" s="75">
        <f>IF(OR(R49="",M49="",O49=""),"",R49+M49*O49)</f>
        <v/>
      </c>
      <c r="U49" s="75">
        <f>IF(OR(T49="",I49=""),"",IF(T49-I49&lt;=0,0,IF(Q49="",CEILING(MAX(T49-I49,P49),1),CEILING(MAX(T49-I49,P49),Q49))))</f>
        <v/>
      </c>
      <c r="V49" s="76">
        <f>IF(OR(U49="",E49=""),"",U49*E49)</f>
        <v/>
      </c>
      <c r="W49" s="77">
        <f>IF(S49="","",IF(S49&lt;=7,"CRITICAL",IF(S49&lt;=14,"HIGH",IF(S49&lt;=30,"MEDIUM","LOW"))))</f>
        <v/>
      </c>
      <c r="X49" s="75">
        <f>IF(OR(I49="",M49="",M49=0),"",I49/M49)</f>
        <v/>
      </c>
      <c r="Y49" s="75">
        <f>IF(OR(S49="",AB49=""),"",ROUND((1/MAX(S49,1))*100*AB49,0))</f>
        <v/>
      </c>
      <c r="Z49" s="120" t="n"/>
      <c r="AA49" s="120" t="n"/>
      <c r="AB49" s="117" t="n"/>
      <c r="AC49" s="57" t="n"/>
    </row>
    <row r="50" ht="15" customHeight="1" s="56">
      <c r="A50" s="57" t="n"/>
      <c r="B50" s="117" t="n"/>
      <c r="C50" s="117" t="n"/>
      <c r="D50" s="117" t="n"/>
      <c r="E50" s="117" t="n"/>
      <c r="F50" s="117" t="n"/>
      <c r="G50" s="117" t="n"/>
      <c r="H50" s="117" t="n"/>
      <c r="I50" s="68">
        <f>IF(F50="","",SUM(F50:H50))</f>
        <v/>
      </c>
      <c r="J50" s="117" t="n"/>
      <c r="K50" s="117" t="n"/>
      <c r="L50" s="117" t="n"/>
      <c r="M50" s="70">
        <f>IF(J50="","",ROUND((J50/7)*0.5+(K50/14)*0.3+(L50/30)*0.2,1))</f>
        <v/>
      </c>
      <c r="N50" s="117" t="n"/>
      <c r="O50" s="117" t="n"/>
      <c r="P50" s="117" t="n"/>
      <c r="Q50" s="117" t="n"/>
      <c r="R50" s="71">
        <f>IF(OR(M50="",O50=""),"",IF(N50="Conservative",M50*O50*2,IF(N50="Aggressive",M50*O50*1,M50*O50*1.5)))</f>
        <v/>
      </c>
      <c r="S50" s="71">
        <f>IF(OR(F50="",M50="",M50=0),"",F50/M50)</f>
        <v/>
      </c>
      <c r="T50" s="71">
        <f>IF(OR(R50="",M50="",O50=""),"",R50+M50*O50)</f>
        <v/>
      </c>
      <c r="U50" s="71">
        <f>IF(OR(T50="",I50=""),"",IF(T50-I50&lt;=0,0,IF(Q50="",CEILING(MAX(T50-I50,P50),1),CEILING(MAX(T50-I50,P50),Q50))))</f>
        <v/>
      </c>
      <c r="V50" s="72">
        <f>IF(OR(U50="",E50=""),"",U50*E50)</f>
        <v/>
      </c>
      <c r="W50" s="73">
        <f>IF(S50="","",IF(S50&lt;=7,"CRITICAL",IF(S50&lt;=14,"HIGH",IF(S50&lt;=30,"MEDIUM","LOW"))))</f>
        <v/>
      </c>
      <c r="X50" s="71">
        <f>IF(OR(I50="",M50="",M50=0),"",I50/M50)</f>
        <v/>
      </c>
      <c r="Y50" s="71">
        <f>IF(OR(S50="",AB50=""),"",ROUND((1/MAX(S50,1))*100*AB50,0))</f>
        <v/>
      </c>
      <c r="Z50" s="119" t="n"/>
      <c r="AA50" s="119" t="n"/>
      <c r="AB50" s="117" t="n"/>
      <c r="AC50" s="57" t="n"/>
    </row>
    <row r="51" ht="15" customHeight="1" s="56">
      <c r="A51" s="57" t="n"/>
      <c r="B51" s="117" t="n"/>
      <c r="C51" s="117" t="n"/>
      <c r="D51" s="117" t="n"/>
      <c r="E51" s="117" t="n"/>
      <c r="F51" s="117" t="n"/>
      <c r="G51" s="117" t="n"/>
      <c r="H51" s="117" t="n"/>
      <c r="I51" s="68">
        <f>IF(F51="","",SUM(F51:H51))</f>
        <v/>
      </c>
      <c r="J51" s="117" t="n"/>
      <c r="K51" s="117" t="n"/>
      <c r="L51" s="117" t="n"/>
      <c r="M51" s="74">
        <f>IF(J51="","",ROUND((J51/7)*0.5+(K51/14)*0.3+(L51/30)*0.2,1))</f>
        <v/>
      </c>
      <c r="N51" s="117" t="n"/>
      <c r="O51" s="117" t="n"/>
      <c r="P51" s="117" t="n"/>
      <c r="Q51" s="117" t="n"/>
      <c r="R51" s="75">
        <f>IF(OR(M51="",O51=""),"",IF(N51="Conservative",M51*O51*2,IF(N51="Aggressive",M51*O51*1,M51*O51*1.5)))</f>
        <v/>
      </c>
      <c r="S51" s="75">
        <f>IF(OR(F51="",M51="",M51=0),"",F51/M51)</f>
        <v/>
      </c>
      <c r="T51" s="75">
        <f>IF(OR(R51="",M51="",O51=""),"",R51+M51*O51)</f>
        <v/>
      </c>
      <c r="U51" s="75">
        <f>IF(OR(T51="",I51=""),"",IF(T51-I51&lt;=0,0,IF(Q51="",CEILING(MAX(T51-I51,P51),1),CEILING(MAX(T51-I51,P51),Q51))))</f>
        <v/>
      </c>
      <c r="V51" s="76">
        <f>IF(OR(U51="",E51=""),"",U51*E51)</f>
        <v/>
      </c>
      <c r="W51" s="77">
        <f>IF(S51="","",IF(S51&lt;=7,"CRITICAL",IF(S51&lt;=14,"HIGH",IF(S51&lt;=30,"MEDIUM","LOW"))))</f>
        <v/>
      </c>
      <c r="X51" s="75">
        <f>IF(OR(I51="",M51="",M51=0),"",I51/M51)</f>
        <v/>
      </c>
      <c r="Y51" s="75">
        <f>IF(OR(S51="",AB51=""),"",ROUND((1/MAX(S51,1))*100*AB51,0))</f>
        <v/>
      </c>
      <c r="Z51" s="120" t="n"/>
      <c r="AA51" s="120" t="n"/>
      <c r="AB51" s="117" t="n"/>
      <c r="AC51" s="57" t="n"/>
    </row>
    <row r="52" ht="15" customHeight="1" s="56">
      <c r="A52" s="57" t="n"/>
      <c r="B52" s="117" t="n"/>
      <c r="C52" s="117" t="n"/>
      <c r="D52" s="117" t="n"/>
      <c r="E52" s="117" t="n"/>
      <c r="F52" s="117" t="n"/>
      <c r="G52" s="117" t="n"/>
      <c r="H52" s="117" t="n"/>
      <c r="I52" s="68">
        <f>IF(F52="","",SUM(F52:H52))</f>
        <v/>
      </c>
      <c r="J52" s="117" t="n"/>
      <c r="K52" s="117" t="n"/>
      <c r="L52" s="117" t="n"/>
      <c r="M52" s="70">
        <f>IF(J52="","",ROUND((J52/7)*0.5+(K52/14)*0.3+(L52/30)*0.2,1))</f>
        <v/>
      </c>
      <c r="N52" s="117" t="n"/>
      <c r="O52" s="117" t="n"/>
      <c r="P52" s="117" t="n"/>
      <c r="Q52" s="117" t="n"/>
      <c r="R52" s="71">
        <f>IF(OR(M52="",O52=""),"",IF(N52="Conservative",M52*O52*2,IF(N52="Aggressive",M52*O52*1,M52*O52*1.5)))</f>
        <v/>
      </c>
      <c r="S52" s="71">
        <f>IF(OR(F52="",M52="",M52=0),"",F52/M52)</f>
        <v/>
      </c>
      <c r="T52" s="71">
        <f>IF(OR(R52="",M52="",O52=""),"",R52+M52*O52)</f>
        <v/>
      </c>
      <c r="U52" s="71">
        <f>IF(OR(T52="",I52=""),"",IF(T52-I52&lt;=0,0,IF(Q52="",CEILING(MAX(T52-I52,P52),1),CEILING(MAX(T52-I52,P52),Q52))))</f>
        <v/>
      </c>
      <c r="V52" s="72">
        <f>IF(OR(U52="",E52=""),"",U52*E52)</f>
        <v/>
      </c>
      <c r="W52" s="73">
        <f>IF(S52="","",IF(S52&lt;=7,"CRITICAL",IF(S52&lt;=14,"HIGH",IF(S52&lt;=30,"MEDIUM","LOW"))))</f>
        <v/>
      </c>
      <c r="X52" s="71">
        <f>IF(OR(I52="",M52="",M52=0),"",I52/M52)</f>
        <v/>
      </c>
      <c r="Y52" s="71">
        <f>IF(OR(S52="",AB52=""),"",ROUND((1/MAX(S52,1))*100*AB52,0))</f>
        <v/>
      </c>
      <c r="Z52" s="119" t="n"/>
      <c r="AA52" s="119" t="n"/>
      <c r="AB52" s="117" t="n"/>
      <c r="AC52" s="57" t="n"/>
    </row>
    <row r="53" ht="15" customHeight="1" s="56">
      <c r="A53" s="57" t="n"/>
      <c r="B53" s="117" t="n"/>
      <c r="C53" s="117" t="n"/>
      <c r="D53" s="117" t="n"/>
      <c r="E53" s="117" t="n"/>
      <c r="F53" s="117" t="n"/>
      <c r="G53" s="117" t="n"/>
      <c r="H53" s="117" t="n"/>
      <c r="I53" s="68">
        <f>IF(F53="","",SUM(F53:H53))</f>
        <v/>
      </c>
      <c r="J53" s="117" t="n"/>
      <c r="K53" s="117" t="n"/>
      <c r="L53" s="117" t="n"/>
      <c r="M53" s="74">
        <f>IF(J53="","",ROUND((J53/7)*0.5+(K53/14)*0.3+(L53/30)*0.2,1))</f>
        <v/>
      </c>
      <c r="N53" s="117" t="n"/>
      <c r="O53" s="117" t="n"/>
      <c r="P53" s="117" t="n"/>
      <c r="Q53" s="117" t="n"/>
      <c r="R53" s="75">
        <f>IF(OR(M53="",O53=""),"",IF(N53="Conservative",M53*O53*2,IF(N53="Aggressive",M53*O53*1,M53*O53*1.5)))</f>
        <v/>
      </c>
      <c r="S53" s="75">
        <f>IF(OR(F53="",M53="",M53=0),"",F53/M53)</f>
        <v/>
      </c>
      <c r="T53" s="75">
        <f>IF(OR(R53="",M53="",O53=""),"",R53+M53*O53)</f>
        <v/>
      </c>
      <c r="U53" s="75">
        <f>IF(OR(T53="",I53=""),"",IF(T53-I53&lt;=0,0,IF(Q53="",CEILING(MAX(T53-I53,P53),1),CEILING(MAX(T53-I53,P53),Q53))))</f>
        <v/>
      </c>
      <c r="V53" s="76">
        <f>IF(OR(U53="",E53=""),"",U53*E53)</f>
        <v/>
      </c>
      <c r="W53" s="77">
        <f>IF(S53="","",IF(S53&lt;=7,"CRITICAL",IF(S53&lt;=14,"HIGH",IF(S53&lt;=30,"MEDIUM","LOW"))))</f>
        <v/>
      </c>
      <c r="X53" s="75">
        <f>IF(OR(I53="",M53="",M53=0),"",I53/M53)</f>
        <v/>
      </c>
      <c r="Y53" s="75">
        <f>IF(OR(S53="",AB53=""),"",ROUND((1/MAX(S53,1))*100*AB53,0))</f>
        <v/>
      </c>
      <c r="Z53" s="120" t="n"/>
      <c r="AA53" s="120" t="n"/>
      <c r="AB53" s="117" t="n"/>
      <c r="AC53" s="57" t="n"/>
    </row>
    <row r="54" ht="15" customHeight="1" s="56">
      <c r="A54" s="57" t="n"/>
      <c r="B54" s="117" t="n"/>
      <c r="C54" s="117" t="n"/>
      <c r="D54" s="117" t="n"/>
      <c r="E54" s="117" t="n"/>
      <c r="F54" s="117" t="n"/>
      <c r="G54" s="117" t="n"/>
      <c r="H54" s="117" t="n"/>
      <c r="I54" s="68">
        <f>IF(F54="","",SUM(F54:H54))</f>
        <v/>
      </c>
      <c r="J54" s="117" t="n"/>
      <c r="K54" s="117" t="n"/>
      <c r="L54" s="117" t="n"/>
      <c r="M54" s="70">
        <f>IF(J54="","",ROUND((J54/7)*0.5+(K54/14)*0.3+(L54/30)*0.2,1))</f>
        <v/>
      </c>
      <c r="N54" s="117" t="n"/>
      <c r="O54" s="117" t="n"/>
      <c r="P54" s="117" t="n"/>
      <c r="Q54" s="117" t="n"/>
      <c r="R54" s="71">
        <f>IF(OR(M54="",O54=""),"",IF(N54="Conservative",M54*O54*2,IF(N54="Aggressive",M54*O54*1,M54*O54*1.5)))</f>
        <v/>
      </c>
      <c r="S54" s="71">
        <f>IF(OR(F54="",M54="",M54=0),"",F54/M54)</f>
        <v/>
      </c>
      <c r="T54" s="71">
        <f>IF(OR(R54="",M54="",O54=""),"",R54+M54*O54)</f>
        <v/>
      </c>
      <c r="U54" s="71">
        <f>IF(OR(T54="",I54=""),"",IF(T54-I54&lt;=0,0,IF(Q54="",CEILING(MAX(T54-I54,P54),1),CEILING(MAX(T54-I54,P54),Q54))))</f>
        <v/>
      </c>
      <c r="V54" s="72">
        <f>IF(OR(U54="",E54=""),"",U54*E54)</f>
        <v/>
      </c>
      <c r="W54" s="73">
        <f>IF(S54="","",IF(S54&lt;=7,"CRITICAL",IF(S54&lt;=14,"HIGH",IF(S54&lt;=30,"MEDIUM","LOW"))))</f>
        <v/>
      </c>
      <c r="X54" s="71">
        <f>IF(OR(I54="",M54="",M54=0),"",I54/M54)</f>
        <v/>
      </c>
      <c r="Y54" s="71">
        <f>IF(OR(S54="",AB54=""),"",ROUND((1/MAX(S54,1))*100*AB54,0))</f>
        <v/>
      </c>
      <c r="Z54" s="119" t="n"/>
      <c r="AA54" s="119" t="n"/>
      <c r="AB54" s="117" t="n"/>
      <c r="AC54" s="57" t="n"/>
    </row>
    <row r="55" ht="15" customHeight="1" s="56">
      <c r="A55" s="57" t="n"/>
      <c r="B55" s="117" t="n"/>
      <c r="C55" s="117" t="n"/>
      <c r="D55" s="117" t="n"/>
      <c r="E55" s="117" t="n"/>
      <c r="F55" s="117" t="n"/>
      <c r="G55" s="117" t="n"/>
      <c r="H55" s="117" t="n"/>
      <c r="I55" s="68">
        <f>IF(F55="","",SUM(F55:H55))</f>
        <v/>
      </c>
      <c r="J55" s="117" t="n"/>
      <c r="K55" s="117" t="n"/>
      <c r="L55" s="117" t="n"/>
      <c r="M55" s="74">
        <f>IF(J55="","",ROUND((J55/7)*0.5+(K55/14)*0.3+(L55/30)*0.2,1))</f>
        <v/>
      </c>
      <c r="N55" s="117" t="n"/>
      <c r="O55" s="117" t="n"/>
      <c r="P55" s="117" t="n"/>
      <c r="Q55" s="117" t="n"/>
      <c r="R55" s="75">
        <f>IF(OR(M55="",O55=""),"",IF(N55="Conservative",M55*O55*2,IF(N55="Aggressive",M55*O55*1,M55*O55*1.5)))</f>
        <v/>
      </c>
      <c r="S55" s="75">
        <f>IF(OR(F55="",M55="",M55=0),"",F55/M55)</f>
        <v/>
      </c>
      <c r="T55" s="75">
        <f>IF(OR(R55="",M55="",O55=""),"",R55+M55*O55)</f>
        <v/>
      </c>
      <c r="U55" s="75">
        <f>IF(OR(T55="",I55=""),"",IF(T55-I55&lt;=0,0,IF(Q55="",CEILING(MAX(T55-I55,P55),1),CEILING(MAX(T55-I55,P55),Q55))))</f>
        <v/>
      </c>
      <c r="V55" s="76">
        <f>IF(OR(U55="",E55=""),"",U55*E55)</f>
        <v/>
      </c>
      <c r="W55" s="77">
        <f>IF(S55="","",IF(S55&lt;=7,"CRITICAL",IF(S55&lt;=14,"HIGH",IF(S55&lt;=30,"MEDIUM","LOW"))))</f>
        <v/>
      </c>
      <c r="X55" s="75">
        <f>IF(OR(I55="",M55="",M55=0),"",I55/M55)</f>
        <v/>
      </c>
      <c r="Y55" s="75">
        <f>IF(OR(S55="",AB55=""),"",ROUND((1/MAX(S55,1))*100*AB55,0))</f>
        <v/>
      </c>
      <c r="Z55" s="120" t="n"/>
      <c r="AA55" s="120" t="n"/>
      <c r="AB55" s="117" t="n"/>
      <c r="AC55" s="57" t="n"/>
    </row>
    <row r="56" ht="15" customHeight="1" s="56">
      <c r="A56" s="57" t="n"/>
      <c r="B56" s="117" t="n"/>
      <c r="C56" s="117" t="n"/>
      <c r="D56" s="117" t="n"/>
      <c r="E56" s="117" t="n"/>
      <c r="F56" s="117" t="n"/>
      <c r="G56" s="117" t="n"/>
      <c r="H56" s="117" t="n"/>
      <c r="I56" s="68">
        <f>IF(F56="","",SUM(F56:H56))</f>
        <v/>
      </c>
      <c r="J56" s="117" t="n"/>
      <c r="K56" s="117" t="n"/>
      <c r="L56" s="117" t="n"/>
      <c r="M56" s="70">
        <f>IF(J56="","",ROUND((J56/7)*0.5+(K56/14)*0.3+(L56/30)*0.2,1))</f>
        <v/>
      </c>
      <c r="N56" s="117" t="n"/>
      <c r="O56" s="117" t="n"/>
      <c r="P56" s="117" t="n"/>
      <c r="Q56" s="117" t="n"/>
      <c r="R56" s="71">
        <f>IF(OR(M56="",O56=""),"",IF(N56="Conservative",M56*O56*2,IF(N56="Aggressive",M56*O56*1,M56*O56*1.5)))</f>
        <v/>
      </c>
      <c r="S56" s="71">
        <f>IF(OR(F56="",M56="",M56=0),"",F56/M56)</f>
        <v/>
      </c>
      <c r="T56" s="71">
        <f>IF(OR(R56="",M56="",O56=""),"",R56+M56*O56)</f>
        <v/>
      </c>
      <c r="U56" s="71">
        <f>IF(OR(T56="",I56=""),"",IF(T56-I56&lt;=0,0,IF(Q56="",CEILING(MAX(T56-I56,P56),1),CEILING(MAX(T56-I56,P56),Q56))))</f>
        <v/>
      </c>
      <c r="V56" s="72">
        <f>IF(OR(U56="",E56=""),"",U56*E56)</f>
        <v/>
      </c>
      <c r="W56" s="73">
        <f>IF(S56="","",IF(S56&lt;=7,"CRITICAL",IF(S56&lt;=14,"HIGH",IF(S56&lt;=30,"MEDIUM","LOW"))))</f>
        <v/>
      </c>
      <c r="X56" s="71">
        <f>IF(OR(I56="",M56="",M56=0),"",I56/M56)</f>
        <v/>
      </c>
      <c r="Y56" s="71">
        <f>IF(OR(S56="",AB56=""),"",ROUND((1/MAX(S56,1))*100*AB56,0))</f>
        <v/>
      </c>
      <c r="Z56" s="119" t="n"/>
      <c r="AA56" s="119" t="n"/>
      <c r="AB56" s="117" t="n"/>
      <c r="AC56" s="57" t="n"/>
    </row>
    <row r="57" ht="15" customHeight="1" s="56">
      <c r="A57" s="57" t="n"/>
      <c r="B57" s="117" t="n"/>
      <c r="C57" s="117" t="n"/>
      <c r="D57" s="117" t="n"/>
      <c r="E57" s="117" t="n"/>
      <c r="F57" s="117" t="n"/>
      <c r="G57" s="117" t="n"/>
      <c r="H57" s="117" t="n"/>
      <c r="I57" s="68">
        <f>IF(F57="","",SUM(F57:H57))</f>
        <v/>
      </c>
      <c r="J57" s="117" t="n"/>
      <c r="K57" s="117" t="n"/>
      <c r="L57" s="117" t="n"/>
      <c r="M57" s="74">
        <f>IF(J57="","",ROUND((J57/7)*0.5+(K57/14)*0.3+(L57/30)*0.2,1))</f>
        <v/>
      </c>
      <c r="N57" s="117" t="n"/>
      <c r="O57" s="117" t="n"/>
      <c r="P57" s="117" t="n"/>
      <c r="Q57" s="117" t="n"/>
      <c r="R57" s="75">
        <f>IF(OR(M57="",O57=""),"",IF(N57="Conservative",M57*O57*2,IF(N57="Aggressive",M57*O57*1,M57*O57*1.5)))</f>
        <v/>
      </c>
      <c r="S57" s="75">
        <f>IF(OR(F57="",M57="",M57=0),"",F57/M57)</f>
        <v/>
      </c>
      <c r="T57" s="75">
        <f>IF(OR(R57="",M57="",O57=""),"",R57+M57*O57)</f>
        <v/>
      </c>
      <c r="U57" s="75">
        <f>IF(OR(T57="",I57=""),"",IF(T57-I57&lt;=0,0,IF(Q57="",CEILING(MAX(T57-I57,P57),1),CEILING(MAX(T57-I57,P57),Q57))))</f>
        <v/>
      </c>
      <c r="V57" s="76">
        <f>IF(OR(U57="",E57=""),"",U57*E57)</f>
        <v/>
      </c>
      <c r="W57" s="77">
        <f>IF(S57="","",IF(S57&lt;=7,"CRITICAL",IF(S57&lt;=14,"HIGH",IF(S57&lt;=30,"MEDIUM","LOW"))))</f>
        <v/>
      </c>
      <c r="X57" s="75">
        <f>IF(OR(I57="",M57="",M57=0),"",I57/M57)</f>
        <v/>
      </c>
      <c r="Y57" s="75">
        <f>IF(OR(S57="",AB57=""),"",ROUND((1/MAX(S57,1))*100*AB57,0))</f>
        <v/>
      </c>
      <c r="Z57" s="120" t="n"/>
      <c r="AA57" s="120" t="n"/>
      <c r="AB57" s="117" t="n"/>
      <c r="AC57" s="57" t="n"/>
    </row>
    <row r="58" ht="15" customHeight="1" s="56">
      <c r="A58" s="57" t="n"/>
      <c r="B58" s="117" t="n"/>
      <c r="C58" s="117" t="n"/>
      <c r="D58" s="117" t="n"/>
      <c r="E58" s="117" t="n"/>
      <c r="F58" s="117" t="n"/>
      <c r="G58" s="117" t="n"/>
      <c r="H58" s="117" t="n"/>
      <c r="I58" s="68">
        <f>IF(F58="","",SUM(F58:H58))</f>
        <v/>
      </c>
      <c r="J58" s="117" t="n"/>
      <c r="K58" s="117" t="n"/>
      <c r="L58" s="117" t="n"/>
      <c r="M58" s="70">
        <f>IF(J58="","",ROUND((J58/7)*0.5+(K58/14)*0.3+(L58/30)*0.2,1))</f>
        <v/>
      </c>
      <c r="N58" s="117" t="n"/>
      <c r="O58" s="117" t="n"/>
      <c r="P58" s="117" t="n"/>
      <c r="Q58" s="117" t="n"/>
      <c r="R58" s="71">
        <f>IF(OR(M58="",O58=""),"",IF(N58="Conservative",M58*O58*2,IF(N58="Aggressive",M58*O58*1,M58*O58*1.5)))</f>
        <v/>
      </c>
      <c r="S58" s="71">
        <f>IF(OR(F58="",M58="",M58=0),"",F58/M58)</f>
        <v/>
      </c>
      <c r="T58" s="71">
        <f>IF(OR(R58="",M58="",O58=""),"",R58+M58*O58)</f>
        <v/>
      </c>
      <c r="U58" s="71">
        <f>IF(OR(T58="",I58=""),"",IF(T58-I58&lt;=0,0,IF(Q58="",CEILING(MAX(T58-I58,P58),1),CEILING(MAX(T58-I58,P58),Q58))))</f>
        <v/>
      </c>
      <c r="V58" s="72">
        <f>IF(OR(U58="",E58=""),"",U58*E58)</f>
        <v/>
      </c>
      <c r="W58" s="73">
        <f>IF(S58="","",IF(S58&lt;=7,"CRITICAL",IF(S58&lt;=14,"HIGH",IF(S58&lt;=30,"MEDIUM","LOW"))))</f>
        <v/>
      </c>
      <c r="X58" s="71">
        <f>IF(OR(I58="",M58="",M58=0),"",I58/M58)</f>
        <v/>
      </c>
      <c r="Y58" s="71">
        <f>IF(OR(S58="",AB58=""),"",ROUND((1/MAX(S58,1))*100*AB58,0))</f>
        <v/>
      </c>
      <c r="Z58" s="119" t="n"/>
      <c r="AA58" s="119" t="n"/>
      <c r="AB58" s="117" t="n"/>
      <c r="AC58" s="57" t="n"/>
    </row>
    <row r="59" ht="15" customHeight="1" s="56">
      <c r="A59" s="57" t="n"/>
      <c r="B59" s="117" t="n"/>
      <c r="C59" s="117" t="n"/>
      <c r="D59" s="117" t="n"/>
      <c r="E59" s="117" t="n"/>
      <c r="F59" s="117" t="n"/>
      <c r="G59" s="117" t="n"/>
      <c r="H59" s="117" t="n"/>
      <c r="I59" s="68">
        <f>IF(F59="","",SUM(F59:H59))</f>
        <v/>
      </c>
      <c r="J59" s="117" t="n"/>
      <c r="K59" s="117" t="n"/>
      <c r="L59" s="117" t="n"/>
      <c r="M59" s="74">
        <f>IF(J59="","",ROUND((J59/7)*0.5+(K59/14)*0.3+(L59/30)*0.2,1))</f>
        <v/>
      </c>
      <c r="N59" s="117" t="n"/>
      <c r="O59" s="117" t="n"/>
      <c r="P59" s="117" t="n"/>
      <c r="Q59" s="117" t="n"/>
      <c r="R59" s="75">
        <f>IF(OR(M59="",O59=""),"",IF(N59="Conservative",M59*O59*2,IF(N59="Aggressive",M59*O59*1,M59*O59*1.5)))</f>
        <v/>
      </c>
      <c r="S59" s="75">
        <f>IF(OR(F59="",M59="",M59=0),"",F59/M59)</f>
        <v/>
      </c>
      <c r="T59" s="75">
        <f>IF(OR(R59="",M59="",O59=""),"",R59+M59*O59)</f>
        <v/>
      </c>
      <c r="U59" s="75">
        <f>IF(OR(T59="",I59=""),"",IF(T59-I59&lt;=0,0,IF(Q59="",CEILING(MAX(T59-I59,P59),1),CEILING(MAX(T59-I59,P59),Q59))))</f>
        <v/>
      </c>
      <c r="V59" s="76">
        <f>IF(OR(U59="",E59=""),"",U59*E59)</f>
        <v/>
      </c>
      <c r="W59" s="77">
        <f>IF(S59="","",IF(S59&lt;=7,"CRITICAL",IF(S59&lt;=14,"HIGH",IF(S59&lt;=30,"MEDIUM","LOW"))))</f>
        <v/>
      </c>
      <c r="X59" s="75">
        <f>IF(OR(I59="",M59="",M59=0),"",I59/M59)</f>
        <v/>
      </c>
      <c r="Y59" s="75">
        <f>IF(OR(S59="",AB59=""),"",ROUND((1/MAX(S59,1))*100*AB59,0))</f>
        <v/>
      </c>
      <c r="Z59" s="120" t="n"/>
      <c r="AA59" s="120" t="n"/>
      <c r="AB59" s="117" t="n"/>
      <c r="AC59" s="57" t="n"/>
    </row>
    <row r="60" ht="15" customHeight="1" s="56">
      <c r="A60" s="57" t="n"/>
      <c r="B60" s="117" t="n"/>
      <c r="C60" s="117" t="n"/>
      <c r="D60" s="117" t="n"/>
      <c r="E60" s="117" t="n"/>
      <c r="F60" s="117" t="n"/>
      <c r="G60" s="117" t="n"/>
      <c r="H60" s="117" t="n"/>
      <c r="I60" s="68">
        <f>IF(F60="","",SUM(F60:H60))</f>
        <v/>
      </c>
      <c r="J60" s="117" t="n"/>
      <c r="K60" s="117" t="n"/>
      <c r="L60" s="117" t="n"/>
      <c r="M60" s="70">
        <f>IF(J60="","",ROUND((J60/7)*0.5+(K60/14)*0.3+(L60/30)*0.2,1))</f>
        <v/>
      </c>
      <c r="N60" s="117" t="n"/>
      <c r="O60" s="117" t="n"/>
      <c r="P60" s="117" t="n"/>
      <c r="Q60" s="117" t="n"/>
      <c r="R60" s="71">
        <f>IF(OR(M60="",O60=""),"",IF(N60="Conservative",M60*O60*2,IF(N60="Aggressive",M60*O60*1,M60*O60*1.5)))</f>
        <v/>
      </c>
      <c r="S60" s="71">
        <f>IF(OR(F60="",M60="",M60=0),"",F60/M60)</f>
        <v/>
      </c>
      <c r="T60" s="71">
        <f>IF(OR(R60="",M60="",O60=""),"",R60+M60*O60)</f>
        <v/>
      </c>
      <c r="U60" s="71">
        <f>IF(OR(T60="",I60=""),"",IF(T60-I60&lt;=0,0,IF(Q60="",CEILING(MAX(T60-I60,P60),1),CEILING(MAX(T60-I60,P60),Q60))))</f>
        <v/>
      </c>
      <c r="V60" s="72">
        <f>IF(OR(U60="",E60=""),"",U60*E60)</f>
        <v/>
      </c>
      <c r="W60" s="73">
        <f>IF(S60="","",IF(S60&lt;=7,"CRITICAL",IF(S60&lt;=14,"HIGH",IF(S60&lt;=30,"MEDIUM","LOW"))))</f>
        <v/>
      </c>
      <c r="X60" s="71">
        <f>IF(OR(I60="",M60="",M60=0),"",I60/M60)</f>
        <v/>
      </c>
      <c r="Y60" s="71">
        <f>IF(OR(S60="",AB60=""),"",ROUND((1/MAX(S60,1))*100*AB60,0))</f>
        <v/>
      </c>
      <c r="Z60" s="119" t="n"/>
      <c r="AA60" s="119" t="n"/>
      <c r="AB60" s="117" t="n"/>
      <c r="AC60" s="57" t="n"/>
    </row>
    <row r="61" ht="15" customHeight="1" s="56">
      <c r="A61" s="57" t="n"/>
      <c r="B61" s="117" t="n"/>
      <c r="C61" s="117" t="n"/>
      <c r="D61" s="117" t="n"/>
      <c r="E61" s="117" t="n"/>
      <c r="F61" s="117" t="n"/>
      <c r="G61" s="117" t="n"/>
      <c r="H61" s="117" t="n"/>
      <c r="I61" s="68">
        <f>IF(F61="","",SUM(F61:H61))</f>
        <v/>
      </c>
      <c r="J61" s="117" t="n"/>
      <c r="K61" s="117" t="n"/>
      <c r="L61" s="117" t="n"/>
      <c r="M61" s="74">
        <f>IF(J61="","",ROUND((J61/7)*0.5+(K61/14)*0.3+(L61/30)*0.2,1))</f>
        <v/>
      </c>
      <c r="N61" s="117" t="n"/>
      <c r="O61" s="117" t="n"/>
      <c r="P61" s="117" t="n"/>
      <c r="Q61" s="117" t="n"/>
      <c r="R61" s="75">
        <f>IF(OR(M61="",O61=""),"",IF(N61="Conservative",M61*O61*2,IF(N61="Aggressive",M61*O61*1,M61*O61*1.5)))</f>
        <v/>
      </c>
      <c r="S61" s="75">
        <f>IF(OR(F61="",M61="",M61=0),"",F61/M61)</f>
        <v/>
      </c>
      <c r="T61" s="75">
        <f>IF(OR(R61="",M61="",O61=""),"",R61+M61*O61)</f>
        <v/>
      </c>
      <c r="U61" s="75">
        <f>IF(OR(T61="",I61=""),"",IF(T61-I61&lt;=0,0,IF(Q61="",CEILING(MAX(T61-I61,P61),1),CEILING(MAX(T61-I61,P61),Q61))))</f>
        <v/>
      </c>
      <c r="V61" s="76">
        <f>IF(OR(U61="",E61=""),"",U61*E61)</f>
        <v/>
      </c>
      <c r="W61" s="77">
        <f>IF(S61="","",IF(S61&lt;=7,"CRITICAL",IF(S61&lt;=14,"HIGH",IF(S61&lt;=30,"MEDIUM","LOW"))))</f>
        <v/>
      </c>
      <c r="X61" s="75">
        <f>IF(OR(I61="",M61="",M61=0),"",I61/M61)</f>
        <v/>
      </c>
      <c r="Y61" s="75">
        <f>IF(OR(S61="",AB61=""),"",ROUND((1/MAX(S61,1))*100*AB61,0))</f>
        <v/>
      </c>
      <c r="Z61" s="120" t="n"/>
      <c r="AA61" s="120" t="n"/>
      <c r="AB61" s="117" t="n"/>
      <c r="AC61" s="57" t="n"/>
    </row>
    <row r="62" ht="15" customHeight="1" s="56">
      <c r="A62" s="57" t="n"/>
      <c r="B62" s="117" t="n"/>
      <c r="C62" s="117" t="n"/>
      <c r="D62" s="117" t="n"/>
      <c r="E62" s="117" t="n"/>
      <c r="F62" s="117" t="n"/>
      <c r="G62" s="117" t="n"/>
      <c r="H62" s="117" t="n"/>
      <c r="I62" s="68">
        <f>IF(F62="","",SUM(F62:H62))</f>
        <v/>
      </c>
      <c r="J62" s="117" t="n"/>
      <c r="K62" s="117" t="n"/>
      <c r="L62" s="117" t="n"/>
      <c r="M62" s="70">
        <f>IF(J62="","",ROUND((J62/7)*0.5+(K62/14)*0.3+(L62/30)*0.2,1))</f>
        <v/>
      </c>
      <c r="N62" s="117" t="n"/>
      <c r="O62" s="117" t="n"/>
      <c r="P62" s="117" t="n"/>
      <c r="Q62" s="117" t="n"/>
      <c r="R62" s="71">
        <f>IF(OR(M62="",O62=""),"",IF(N62="Conservative",M62*O62*2,IF(N62="Aggressive",M62*O62*1,M62*O62*1.5)))</f>
        <v/>
      </c>
      <c r="S62" s="71">
        <f>IF(OR(F62="",M62="",M62=0),"",F62/M62)</f>
        <v/>
      </c>
      <c r="T62" s="71">
        <f>IF(OR(R62="",M62="",O62=""),"",R62+M62*O62)</f>
        <v/>
      </c>
      <c r="U62" s="71">
        <f>IF(OR(T62="",I62=""),"",IF(T62-I62&lt;=0,0,IF(Q62="",CEILING(MAX(T62-I62,P62),1),CEILING(MAX(T62-I62,P62),Q62))))</f>
        <v/>
      </c>
      <c r="V62" s="72">
        <f>IF(OR(U62="",E62=""),"",U62*E62)</f>
        <v/>
      </c>
      <c r="W62" s="73">
        <f>IF(S62="","",IF(S62&lt;=7,"CRITICAL",IF(S62&lt;=14,"HIGH",IF(S62&lt;=30,"MEDIUM","LOW"))))</f>
        <v/>
      </c>
      <c r="X62" s="71">
        <f>IF(OR(I62="",M62="",M62=0),"",I62/M62)</f>
        <v/>
      </c>
      <c r="Y62" s="71">
        <f>IF(OR(S62="",AB62=""),"",ROUND((1/MAX(S62,1))*100*AB62,0))</f>
        <v/>
      </c>
      <c r="Z62" s="119" t="n"/>
      <c r="AA62" s="119" t="n"/>
      <c r="AB62" s="117" t="n"/>
      <c r="AC62" s="57" t="n"/>
    </row>
    <row r="63" ht="15" customHeight="1" s="56">
      <c r="A63" s="57" t="n"/>
      <c r="B63" s="117" t="n"/>
      <c r="C63" s="117" t="n"/>
      <c r="D63" s="117" t="n"/>
      <c r="E63" s="117" t="n"/>
      <c r="F63" s="117" t="n"/>
      <c r="G63" s="117" t="n"/>
      <c r="H63" s="117" t="n"/>
      <c r="I63" s="68">
        <f>IF(F63="","",SUM(F63:H63))</f>
        <v/>
      </c>
      <c r="J63" s="117" t="n"/>
      <c r="K63" s="117" t="n"/>
      <c r="L63" s="117" t="n"/>
      <c r="M63" s="74">
        <f>IF(J63="","",ROUND((J63/7)*0.5+(K63/14)*0.3+(L63/30)*0.2,1))</f>
        <v/>
      </c>
      <c r="N63" s="117" t="n"/>
      <c r="O63" s="117" t="n"/>
      <c r="P63" s="117" t="n"/>
      <c r="Q63" s="117" t="n"/>
      <c r="R63" s="75">
        <f>IF(OR(M63="",O63=""),"",IF(N63="Conservative",M63*O63*2,IF(N63="Aggressive",M63*O63*1,M63*O63*1.5)))</f>
        <v/>
      </c>
      <c r="S63" s="75">
        <f>IF(OR(F63="",M63="",M63=0),"",F63/M63)</f>
        <v/>
      </c>
      <c r="T63" s="75">
        <f>IF(OR(R63="",M63="",O63=""),"",R63+M63*O63)</f>
        <v/>
      </c>
      <c r="U63" s="75">
        <f>IF(OR(T63="",I63=""),"",IF(T63-I63&lt;=0,0,IF(Q63="",CEILING(MAX(T63-I63,P63),1),CEILING(MAX(T63-I63,P63),Q63))))</f>
        <v/>
      </c>
      <c r="V63" s="76">
        <f>IF(OR(U63="",E63=""),"",U63*E63)</f>
        <v/>
      </c>
      <c r="W63" s="77">
        <f>IF(S63="","",IF(S63&lt;=7,"CRITICAL",IF(S63&lt;=14,"HIGH",IF(S63&lt;=30,"MEDIUM","LOW"))))</f>
        <v/>
      </c>
      <c r="X63" s="75">
        <f>IF(OR(I63="",M63="",M63=0),"",I63/M63)</f>
        <v/>
      </c>
      <c r="Y63" s="75">
        <f>IF(OR(S63="",AB63=""),"",ROUND((1/MAX(S63,1))*100*AB63,0))</f>
        <v/>
      </c>
      <c r="Z63" s="120" t="n"/>
      <c r="AA63" s="120" t="n"/>
      <c r="AB63" s="117" t="n"/>
      <c r="AC63" s="57" t="n"/>
    </row>
    <row r="64" ht="15" customHeight="1" s="56">
      <c r="A64" s="57" t="n"/>
      <c r="B64" s="117" t="n"/>
      <c r="C64" s="117" t="n"/>
      <c r="D64" s="117" t="n"/>
      <c r="E64" s="117" t="n"/>
      <c r="F64" s="117" t="n"/>
      <c r="G64" s="117" t="n"/>
      <c r="H64" s="117" t="n"/>
      <c r="I64" s="68">
        <f>IF(F64="","",SUM(F64:H64))</f>
        <v/>
      </c>
      <c r="J64" s="117" t="n"/>
      <c r="K64" s="117" t="n"/>
      <c r="L64" s="117" t="n"/>
      <c r="M64" s="70">
        <f>IF(J64="","",ROUND((J64/7)*0.5+(K64/14)*0.3+(L64/30)*0.2,1))</f>
        <v/>
      </c>
      <c r="N64" s="117" t="n"/>
      <c r="O64" s="117" t="n"/>
      <c r="P64" s="117" t="n"/>
      <c r="Q64" s="117" t="n"/>
      <c r="R64" s="71">
        <f>IF(OR(M64="",O64=""),"",IF(N64="Conservative",M64*O64*2,IF(N64="Aggressive",M64*O64*1,M64*O64*1.5)))</f>
        <v/>
      </c>
      <c r="S64" s="71">
        <f>IF(OR(F64="",M64="",M64=0),"",F64/M64)</f>
        <v/>
      </c>
      <c r="T64" s="71">
        <f>IF(OR(R64="",M64="",O64=""),"",R64+M64*O64)</f>
        <v/>
      </c>
      <c r="U64" s="71">
        <f>IF(OR(T64="",I64=""),"",IF(T64-I64&lt;=0,0,IF(Q64="",CEILING(MAX(T64-I64,P64),1),CEILING(MAX(T64-I64,P64),Q64))))</f>
        <v/>
      </c>
      <c r="V64" s="72">
        <f>IF(OR(U64="",E64=""),"",U64*E64)</f>
        <v/>
      </c>
      <c r="W64" s="73">
        <f>IF(S64="","",IF(S64&lt;=7,"CRITICAL",IF(S64&lt;=14,"HIGH",IF(S64&lt;=30,"MEDIUM","LOW"))))</f>
        <v/>
      </c>
      <c r="X64" s="71">
        <f>IF(OR(I64="",M64="",M64=0),"",I64/M64)</f>
        <v/>
      </c>
      <c r="Y64" s="71">
        <f>IF(OR(S64="",AB64=""),"",ROUND((1/MAX(S64,1))*100*AB64,0))</f>
        <v/>
      </c>
      <c r="Z64" s="119" t="n"/>
      <c r="AA64" s="119" t="n"/>
      <c r="AB64" s="117" t="n"/>
      <c r="AC64" s="57" t="n"/>
    </row>
    <row r="65" ht="15" customHeight="1" s="56">
      <c r="A65" s="57" t="n"/>
      <c r="B65" s="117" t="n"/>
      <c r="C65" s="117" t="n"/>
      <c r="D65" s="117" t="n"/>
      <c r="E65" s="117" t="n"/>
      <c r="F65" s="117" t="n"/>
      <c r="G65" s="117" t="n"/>
      <c r="H65" s="117" t="n"/>
      <c r="I65" s="68">
        <f>IF(F65="","",SUM(F65:H65))</f>
        <v/>
      </c>
      <c r="J65" s="117" t="n"/>
      <c r="K65" s="117" t="n"/>
      <c r="L65" s="117" t="n"/>
      <c r="M65" s="74">
        <f>IF(J65="","",ROUND((J65/7)*0.5+(K65/14)*0.3+(L65/30)*0.2,1))</f>
        <v/>
      </c>
      <c r="N65" s="117" t="n"/>
      <c r="O65" s="117" t="n"/>
      <c r="P65" s="117" t="n"/>
      <c r="Q65" s="117" t="n"/>
      <c r="R65" s="75">
        <f>IF(OR(M65="",O65=""),"",IF(N65="Conservative",M65*O65*2,IF(N65="Aggressive",M65*O65*1,M65*O65*1.5)))</f>
        <v/>
      </c>
      <c r="S65" s="75">
        <f>IF(OR(F65="",M65="",M65=0),"",F65/M65)</f>
        <v/>
      </c>
      <c r="T65" s="75">
        <f>IF(OR(R65="",M65="",O65=""),"",R65+M65*O65)</f>
        <v/>
      </c>
      <c r="U65" s="75">
        <f>IF(OR(T65="",I65=""),"",IF(T65-I65&lt;=0,0,IF(Q65="",CEILING(MAX(T65-I65,P65),1),CEILING(MAX(T65-I65,P65),Q65))))</f>
        <v/>
      </c>
      <c r="V65" s="76">
        <f>IF(OR(U65="",E65=""),"",U65*E65)</f>
        <v/>
      </c>
      <c r="W65" s="77">
        <f>IF(S65="","",IF(S65&lt;=7,"CRITICAL",IF(S65&lt;=14,"HIGH",IF(S65&lt;=30,"MEDIUM","LOW"))))</f>
        <v/>
      </c>
      <c r="X65" s="75">
        <f>IF(OR(I65="",M65="",M65=0),"",I65/M65)</f>
        <v/>
      </c>
      <c r="Y65" s="75">
        <f>IF(OR(S65="",AB65=""),"",ROUND((1/MAX(S65,1))*100*AB65,0))</f>
        <v/>
      </c>
      <c r="Z65" s="120" t="n"/>
      <c r="AA65" s="120" t="n"/>
      <c r="AB65" s="117" t="n"/>
      <c r="AC65" s="57" t="n"/>
    </row>
    <row r="66" ht="15" customHeight="1" s="56">
      <c r="A66" s="57" t="n"/>
      <c r="B66" s="117" t="n"/>
      <c r="C66" s="117" t="n"/>
      <c r="D66" s="117" t="n"/>
      <c r="E66" s="117" t="n"/>
      <c r="F66" s="117" t="n"/>
      <c r="G66" s="117" t="n"/>
      <c r="H66" s="117" t="n"/>
      <c r="I66" s="68">
        <f>IF(F66="","",SUM(F66:H66))</f>
        <v/>
      </c>
      <c r="J66" s="117" t="n"/>
      <c r="K66" s="117" t="n"/>
      <c r="L66" s="117" t="n"/>
      <c r="M66" s="70">
        <f>IF(J66="","",ROUND((J66/7)*0.5+(K66/14)*0.3+(L66/30)*0.2,1))</f>
        <v/>
      </c>
      <c r="N66" s="117" t="n"/>
      <c r="O66" s="117" t="n"/>
      <c r="P66" s="117" t="n"/>
      <c r="Q66" s="117" t="n"/>
      <c r="R66" s="71">
        <f>IF(OR(M66="",O66=""),"",IF(N66="Conservative",M66*O66*2,IF(N66="Aggressive",M66*O66*1,M66*O66*1.5)))</f>
        <v/>
      </c>
      <c r="S66" s="71">
        <f>IF(OR(F66="",M66="",M66=0),"",F66/M66)</f>
        <v/>
      </c>
      <c r="T66" s="71">
        <f>IF(OR(R66="",M66="",O66=""),"",R66+M66*O66)</f>
        <v/>
      </c>
      <c r="U66" s="71">
        <f>IF(OR(T66="",I66=""),"",IF(T66-I66&lt;=0,0,IF(Q66="",CEILING(MAX(T66-I66,P66),1),CEILING(MAX(T66-I66,P66),Q66))))</f>
        <v/>
      </c>
      <c r="V66" s="72">
        <f>IF(OR(U66="",E66=""),"",U66*E66)</f>
        <v/>
      </c>
      <c r="W66" s="73">
        <f>IF(S66="","",IF(S66&lt;=7,"CRITICAL",IF(S66&lt;=14,"HIGH",IF(S66&lt;=30,"MEDIUM","LOW"))))</f>
        <v/>
      </c>
      <c r="X66" s="71">
        <f>IF(OR(I66="",M66="",M66=0),"",I66/M66)</f>
        <v/>
      </c>
      <c r="Y66" s="71">
        <f>IF(OR(S66="",AB66=""),"",ROUND((1/MAX(S66,1))*100*AB66,0))</f>
        <v/>
      </c>
      <c r="Z66" s="119" t="n"/>
      <c r="AA66" s="119" t="n"/>
      <c r="AB66" s="117" t="n"/>
      <c r="AC66" s="57" t="n"/>
    </row>
    <row r="67" ht="15" customHeight="1" s="56">
      <c r="A67" s="57" t="n"/>
      <c r="B67" s="117" t="n"/>
      <c r="C67" s="117" t="n"/>
      <c r="D67" s="117" t="n"/>
      <c r="E67" s="117" t="n"/>
      <c r="F67" s="117" t="n"/>
      <c r="G67" s="117" t="n"/>
      <c r="H67" s="117" t="n"/>
      <c r="I67" s="68">
        <f>IF(F67="","",SUM(F67:H67))</f>
        <v/>
      </c>
      <c r="J67" s="117" t="n"/>
      <c r="K67" s="117" t="n"/>
      <c r="L67" s="117" t="n"/>
      <c r="M67" s="74">
        <f>IF(J67="","",ROUND((J67/7)*0.5+(K67/14)*0.3+(L67/30)*0.2,1))</f>
        <v/>
      </c>
      <c r="N67" s="117" t="n"/>
      <c r="O67" s="117" t="n"/>
      <c r="P67" s="117" t="n"/>
      <c r="Q67" s="117" t="n"/>
      <c r="R67" s="75">
        <f>IF(OR(M67="",O67=""),"",IF(N67="Conservative",M67*O67*2,IF(N67="Aggressive",M67*O67*1,M67*O67*1.5)))</f>
        <v/>
      </c>
      <c r="S67" s="75">
        <f>IF(OR(F67="",M67="",M67=0),"",F67/M67)</f>
        <v/>
      </c>
      <c r="T67" s="75">
        <f>IF(OR(R67="",M67="",O67=""),"",R67+M67*O67)</f>
        <v/>
      </c>
      <c r="U67" s="75">
        <f>IF(OR(T67="",I67=""),"",IF(T67-I67&lt;=0,0,IF(Q67="",CEILING(MAX(T67-I67,P67),1),CEILING(MAX(T67-I67,P67),Q67))))</f>
        <v/>
      </c>
      <c r="V67" s="76">
        <f>IF(OR(U67="",E67=""),"",U67*E67)</f>
        <v/>
      </c>
      <c r="W67" s="77">
        <f>IF(S67="","",IF(S67&lt;=7,"CRITICAL",IF(S67&lt;=14,"HIGH",IF(S67&lt;=30,"MEDIUM","LOW"))))</f>
        <v/>
      </c>
      <c r="X67" s="75">
        <f>IF(OR(I67="",M67="",M67=0),"",I67/M67)</f>
        <v/>
      </c>
      <c r="Y67" s="75">
        <f>IF(OR(S67="",AB67=""),"",ROUND((1/MAX(S67,1))*100*AB67,0))</f>
        <v/>
      </c>
      <c r="Z67" s="120" t="n"/>
      <c r="AA67" s="120" t="n"/>
      <c r="AB67" s="117" t="n"/>
      <c r="AC67" s="57" t="n"/>
    </row>
    <row r="68" ht="15" customHeight="1" s="56">
      <c r="A68" s="57" t="n"/>
      <c r="B68" s="117" t="n"/>
      <c r="C68" s="117" t="n"/>
      <c r="D68" s="117" t="n"/>
      <c r="E68" s="117" t="n"/>
      <c r="F68" s="117" t="n"/>
      <c r="G68" s="117" t="n"/>
      <c r="H68" s="117" t="n"/>
      <c r="I68" s="68">
        <f>IF(F68="","",SUM(F68:H68))</f>
        <v/>
      </c>
      <c r="J68" s="117" t="n"/>
      <c r="K68" s="117" t="n"/>
      <c r="L68" s="117" t="n"/>
      <c r="M68" s="70">
        <f>IF(J68="","",ROUND((J68/7)*0.5+(K68/14)*0.3+(L68/30)*0.2,1))</f>
        <v/>
      </c>
      <c r="N68" s="117" t="n"/>
      <c r="O68" s="117" t="n"/>
      <c r="P68" s="117" t="n"/>
      <c r="Q68" s="117" t="n"/>
      <c r="R68" s="71">
        <f>IF(OR(M68="",O68=""),"",IF(N68="Conservative",M68*O68*2,IF(N68="Aggressive",M68*O68*1,M68*O68*1.5)))</f>
        <v/>
      </c>
      <c r="S68" s="71">
        <f>IF(OR(F68="",M68="",M68=0),"",F68/M68)</f>
        <v/>
      </c>
      <c r="T68" s="71">
        <f>IF(OR(R68="",M68="",O68=""),"",R68+M68*O68)</f>
        <v/>
      </c>
      <c r="U68" s="71">
        <f>IF(OR(T68="",I68=""),"",IF(T68-I68&lt;=0,0,IF(Q68="",CEILING(MAX(T68-I68,P68),1),CEILING(MAX(T68-I68,P68),Q68))))</f>
        <v/>
      </c>
      <c r="V68" s="72">
        <f>IF(OR(U68="",E68=""),"",U68*E68)</f>
        <v/>
      </c>
      <c r="W68" s="73">
        <f>IF(S68="","",IF(S68&lt;=7,"CRITICAL",IF(S68&lt;=14,"HIGH",IF(S68&lt;=30,"MEDIUM","LOW"))))</f>
        <v/>
      </c>
      <c r="X68" s="71">
        <f>IF(OR(I68="",M68="",M68=0),"",I68/M68)</f>
        <v/>
      </c>
      <c r="Y68" s="71">
        <f>IF(OR(S68="",AB68=""),"",ROUND((1/MAX(S68,1))*100*AB68,0))</f>
        <v/>
      </c>
      <c r="Z68" s="119" t="n"/>
      <c r="AA68" s="119" t="n"/>
      <c r="AB68" s="117" t="n"/>
      <c r="AC68" s="57" t="n"/>
    </row>
    <row r="69" ht="15" customHeight="1" s="56">
      <c r="A69" s="57" t="n"/>
      <c r="B69" s="117" t="n"/>
      <c r="C69" s="117" t="n"/>
      <c r="D69" s="117" t="n"/>
      <c r="E69" s="117" t="n"/>
      <c r="F69" s="117" t="n"/>
      <c r="G69" s="117" t="n"/>
      <c r="H69" s="117" t="n"/>
      <c r="I69" s="68">
        <f>IF(F69="","",SUM(F69:H69))</f>
        <v/>
      </c>
      <c r="J69" s="117" t="n"/>
      <c r="K69" s="117" t="n"/>
      <c r="L69" s="117" t="n"/>
      <c r="M69" s="74">
        <f>IF(J69="","",ROUND((J69/7)*0.5+(K69/14)*0.3+(L69/30)*0.2,1))</f>
        <v/>
      </c>
      <c r="N69" s="117" t="n"/>
      <c r="O69" s="117" t="n"/>
      <c r="P69" s="117" t="n"/>
      <c r="Q69" s="117" t="n"/>
      <c r="R69" s="75">
        <f>IF(OR(M69="",O69=""),"",IF(N69="Conservative",M69*O69*2,IF(N69="Aggressive",M69*O69*1,M69*O69*1.5)))</f>
        <v/>
      </c>
      <c r="S69" s="75">
        <f>IF(OR(F69="",M69="",M69=0),"",F69/M69)</f>
        <v/>
      </c>
      <c r="T69" s="75">
        <f>IF(OR(R69="",M69="",O69=""),"",R69+M69*O69)</f>
        <v/>
      </c>
      <c r="U69" s="75">
        <f>IF(OR(T69="",I69=""),"",IF(T69-I69&lt;=0,0,IF(Q69="",CEILING(MAX(T69-I69,P69),1),CEILING(MAX(T69-I69,P69),Q69))))</f>
        <v/>
      </c>
      <c r="V69" s="76">
        <f>IF(OR(U69="",E69=""),"",U69*E69)</f>
        <v/>
      </c>
      <c r="W69" s="77">
        <f>IF(S69="","",IF(S69&lt;=7,"CRITICAL",IF(S69&lt;=14,"HIGH",IF(S69&lt;=30,"MEDIUM","LOW"))))</f>
        <v/>
      </c>
      <c r="X69" s="75">
        <f>IF(OR(I69="",M69="",M69=0),"",I69/M69)</f>
        <v/>
      </c>
      <c r="Y69" s="75">
        <f>IF(OR(S69="",AB69=""),"",ROUND((1/MAX(S69,1))*100*AB69,0))</f>
        <v/>
      </c>
      <c r="Z69" s="120" t="n"/>
      <c r="AA69" s="120" t="n"/>
      <c r="AB69" s="117" t="n"/>
      <c r="AC69" s="57" t="n"/>
    </row>
    <row r="70" ht="15" customHeight="1" s="56">
      <c r="A70" s="57" t="n"/>
      <c r="B70" s="117" t="n"/>
      <c r="C70" s="117" t="n"/>
      <c r="D70" s="117" t="n"/>
      <c r="E70" s="117" t="n"/>
      <c r="F70" s="117" t="n"/>
      <c r="G70" s="117" t="n"/>
      <c r="H70" s="117" t="n"/>
      <c r="I70" s="68">
        <f>IF(F70="","",SUM(F70:H70))</f>
        <v/>
      </c>
      <c r="J70" s="117" t="n"/>
      <c r="K70" s="117" t="n"/>
      <c r="L70" s="117" t="n"/>
      <c r="M70" s="70">
        <f>IF(J70="","",ROUND((J70/7)*0.5+(K70/14)*0.3+(L70/30)*0.2,1))</f>
        <v/>
      </c>
      <c r="N70" s="117" t="n"/>
      <c r="O70" s="117" t="n"/>
      <c r="P70" s="117" t="n"/>
      <c r="Q70" s="117" t="n"/>
      <c r="R70" s="71">
        <f>IF(OR(M70="",O70=""),"",IF(N70="Conservative",M70*O70*2,IF(N70="Aggressive",M70*O70*1,M70*O70*1.5)))</f>
        <v/>
      </c>
      <c r="S70" s="71">
        <f>IF(OR(F70="",M70="",M70=0),"",F70/M70)</f>
        <v/>
      </c>
      <c r="T70" s="71">
        <f>IF(OR(R70="",M70="",O70=""),"",R70+M70*O70)</f>
        <v/>
      </c>
      <c r="U70" s="71">
        <f>IF(OR(T70="",I70=""),"",IF(T70-I70&lt;=0,0,IF(Q70="",CEILING(MAX(T70-I70,P70),1),CEILING(MAX(T70-I70,P70),Q70))))</f>
        <v/>
      </c>
      <c r="V70" s="72">
        <f>IF(OR(U70="",E70=""),"",U70*E70)</f>
        <v/>
      </c>
      <c r="W70" s="73">
        <f>IF(S70="","",IF(S70&lt;=7,"CRITICAL",IF(S70&lt;=14,"HIGH",IF(S70&lt;=30,"MEDIUM","LOW"))))</f>
        <v/>
      </c>
      <c r="X70" s="71">
        <f>IF(OR(I70="",M70="",M70=0),"",I70/M70)</f>
        <v/>
      </c>
      <c r="Y70" s="71">
        <f>IF(OR(S70="",AB70=""),"",ROUND((1/MAX(S70,1))*100*AB70,0))</f>
        <v/>
      </c>
      <c r="Z70" s="119" t="n"/>
      <c r="AA70" s="119" t="n"/>
      <c r="AB70" s="117" t="n"/>
      <c r="AC70" s="57" t="n"/>
    </row>
    <row r="71" ht="15" customHeight="1" s="56">
      <c r="A71" s="57" t="n"/>
      <c r="B71" s="117" t="n"/>
      <c r="C71" s="117" t="n"/>
      <c r="D71" s="117" t="n"/>
      <c r="E71" s="117" t="n"/>
      <c r="F71" s="117" t="n"/>
      <c r="G71" s="117" t="n"/>
      <c r="H71" s="117" t="n"/>
      <c r="I71" s="68">
        <f>IF(F71="","",SUM(F71:H71))</f>
        <v/>
      </c>
      <c r="J71" s="117" t="n"/>
      <c r="K71" s="117" t="n"/>
      <c r="L71" s="117" t="n"/>
      <c r="M71" s="74">
        <f>IF(J71="","",ROUND((J71/7)*0.5+(K71/14)*0.3+(L71/30)*0.2,1))</f>
        <v/>
      </c>
      <c r="N71" s="117" t="n"/>
      <c r="O71" s="117" t="n"/>
      <c r="P71" s="117" t="n"/>
      <c r="Q71" s="117" t="n"/>
      <c r="R71" s="75">
        <f>IF(OR(M71="",O71=""),"",IF(N71="Conservative",M71*O71*2,IF(N71="Aggressive",M71*O71*1,M71*O71*1.5)))</f>
        <v/>
      </c>
      <c r="S71" s="75">
        <f>IF(OR(F71="",M71="",M71=0),"",F71/M71)</f>
        <v/>
      </c>
      <c r="T71" s="75">
        <f>IF(OR(R71="",M71="",O71=""),"",R71+M71*O71)</f>
        <v/>
      </c>
      <c r="U71" s="75">
        <f>IF(OR(T71="",I71=""),"",IF(T71-I71&lt;=0,0,IF(Q71="",CEILING(MAX(T71-I71,P71),1),CEILING(MAX(T71-I71,P71),Q71))))</f>
        <v/>
      </c>
      <c r="V71" s="76">
        <f>IF(OR(U71="",E71=""),"",U71*E71)</f>
        <v/>
      </c>
      <c r="W71" s="77">
        <f>IF(S71="","",IF(S71&lt;=7,"CRITICAL",IF(S71&lt;=14,"HIGH",IF(S71&lt;=30,"MEDIUM","LOW"))))</f>
        <v/>
      </c>
      <c r="X71" s="75">
        <f>IF(OR(I71="",M71="",M71=0),"",I71/M71)</f>
        <v/>
      </c>
      <c r="Y71" s="75">
        <f>IF(OR(S71="",AB71=""),"",ROUND((1/MAX(S71,1))*100*AB71,0))</f>
        <v/>
      </c>
      <c r="Z71" s="120" t="n"/>
      <c r="AA71" s="120" t="n"/>
      <c r="AB71" s="117" t="n"/>
      <c r="AC71" s="57" t="n"/>
    </row>
    <row r="72" ht="15" customHeight="1" s="56">
      <c r="A72" s="57" t="n"/>
      <c r="B72" s="117" t="n"/>
      <c r="C72" s="117" t="n"/>
      <c r="D72" s="117" t="n"/>
      <c r="E72" s="117" t="n"/>
      <c r="F72" s="117" t="n"/>
      <c r="G72" s="117" t="n"/>
      <c r="H72" s="117" t="n"/>
      <c r="I72" s="68">
        <f>IF(F72="","",SUM(F72:H72))</f>
        <v/>
      </c>
      <c r="J72" s="117" t="n"/>
      <c r="K72" s="117" t="n"/>
      <c r="L72" s="117" t="n"/>
      <c r="M72" s="70">
        <f>IF(J72="","",ROUND((J72/7)*0.5+(K72/14)*0.3+(L72/30)*0.2,1))</f>
        <v/>
      </c>
      <c r="N72" s="117" t="n"/>
      <c r="O72" s="117" t="n"/>
      <c r="P72" s="117" t="n"/>
      <c r="Q72" s="117" t="n"/>
      <c r="R72" s="71">
        <f>IF(OR(M72="",O72=""),"",IF(N72="Conservative",M72*O72*2,IF(N72="Aggressive",M72*O72*1,M72*O72*1.5)))</f>
        <v/>
      </c>
      <c r="S72" s="71">
        <f>IF(OR(F72="",M72="",M72=0),"",F72/M72)</f>
        <v/>
      </c>
      <c r="T72" s="71">
        <f>IF(OR(R72="",M72="",O72=""),"",R72+M72*O72)</f>
        <v/>
      </c>
      <c r="U72" s="71">
        <f>IF(OR(T72="",I72=""),"",IF(T72-I72&lt;=0,0,IF(Q72="",CEILING(MAX(T72-I72,P72),1),CEILING(MAX(T72-I72,P72),Q72))))</f>
        <v/>
      </c>
      <c r="V72" s="72">
        <f>IF(OR(U72="",E72=""),"",U72*E72)</f>
        <v/>
      </c>
      <c r="W72" s="73">
        <f>IF(S72="","",IF(S72&lt;=7,"CRITICAL",IF(S72&lt;=14,"HIGH",IF(S72&lt;=30,"MEDIUM","LOW"))))</f>
        <v/>
      </c>
      <c r="X72" s="71">
        <f>IF(OR(I72="",M72="",M72=0),"",I72/M72)</f>
        <v/>
      </c>
      <c r="Y72" s="71">
        <f>IF(OR(S72="",AB72=""),"",ROUND((1/MAX(S72,1))*100*AB72,0))</f>
        <v/>
      </c>
      <c r="Z72" s="119" t="n"/>
      <c r="AA72" s="119" t="n"/>
      <c r="AB72" s="117" t="n"/>
      <c r="AC72" s="57" t="n"/>
    </row>
    <row r="73" ht="15" customHeight="1" s="56">
      <c r="A73" s="57" t="n"/>
      <c r="B73" s="117" t="n"/>
      <c r="C73" s="117" t="n"/>
      <c r="D73" s="117" t="n"/>
      <c r="E73" s="117" t="n"/>
      <c r="F73" s="117" t="n"/>
      <c r="G73" s="117" t="n"/>
      <c r="H73" s="117" t="n"/>
      <c r="I73" s="68">
        <f>IF(F73="","",SUM(F73:H73))</f>
        <v/>
      </c>
      <c r="J73" s="117" t="n"/>
      <c r="K73" s="117" t="n"/>
      <c r="L73" s="117" t="n"/>
      <c r="M73" s="74">
        <f>IF(J73="","",ROUND((J73/7)*0.5+(K73/14)*0.3+(L73/30)*0.2,1))</f>
        <v/>
      </c>
      <c r="N73" s="117" t="n"/>
      <c r="O73" s="117" t="n"/>
      <c r="P73" s="117" t="n"/>
      <c r="Q73" s="117" t="n"/>
      <c r="R73" s="75">
        <f>IF(OR(M73="",O73=""),"",IF(N73="Conservative",M73*O73*2,IF(N73="Aggressive",M73*O73*1,M73*O73*1.5)))</f>
        <v/>
      </c>
      <c r="S73" s="75">
        <f>IF(OR(F73="",M73="",M73=0),"",F73/M73)</f>
        <v/>
      </c>
      <c r="T73" s="75">
        <f>IF(OR(R73="",M73="",O73=""),"",R73+M73*O73)</f>
        <v/>
      </c>
      <c r="U73" s="75">
        <f>IF(OR(T73="",I73=""),"",IF(T73-I73&lt;=0,0,IF(Q73="",CEILING(MAX(T73-I73,P73),1),CEILING(MAX(T73-I73,P73),Q73))))</f>
        <v/>
      </c>
      <c r="V73" s="76">
        <f>IF(OR(U73="",E73=""),"",U73*E73)</f>
        <v/>
      </c>
      <c r="W73" s="77">
        <f>IF(S73="","",IF(S73&lt;=7,"CRITICAL",IF(S73&lt;=14,"HIGH",IF(S73&lt;=30,"MEDIUM","LOW"))))</f>
        <v/>
      </c>
      <c r="X73" s="75">
        <f>IF(OR(I73="",M73="",M73=0),"",I73/M73)</f>
        <v/>
      </c>
      <c r="Y73" s="75">
        <f>IF(OR(S73="",AB73=""),"",ROUND((1/MAX(S73,1))*100*AB73,0))</f>
        <v/>
      </c>
      <c r="Z73" s="120" t="n"/>
      <c r="AA73" s="120" t="n"/>
      <c r="AB73" s="117" t="n"/>
      <c r="AC73" s="57" t="n"/>
    </row>
    <row r="74" ht="15" customHeight="1" s="56">
      <c r="A74" s="57" t="n"/>
      <c r="B74" s="117" t="n"/>
      <c r="C74" s="117" t="n"/>
      <c r="D74" s="117" t="n"/>
      <c r="E74" s="117" t="n"/>
      <c r="F74" s="117" t="n"/>
      <c r="G74" s="117" t="n"/>
      <c r="H74" s="117" t="n"/>
      <c r="I74" s="68">
        <f>IF(F74="","",SUM(F74:H74))</f>
        <v/>
      </c>
      <c r="J74" s="117" t="n"/>
      <c r="K74" s="117" t="n"/>
      <c r="L74" s="117" t="n"/>
      <c r="M74" s="70">
        <f>IF(J74="","",ROUND((J74/7)*0.5+(K74/14)*0.3+(L74/30)*0.2,1))</f>
        <v/>
      </c>
      <c r="N74" s="117" t="n"/>
      <c r="O74" s="117" t="n"/>
      <c r="P74" s="117" t="n"/>
      <c r="Q74" s="117" t="n"/>
      <c r="R74" s="71">
        <f>IF(OR(M74="",O74=""),"",IF(N74="Conservative",M74*O74*2,IF(N74="Aggressive",M74*O74*1,M74*O74*1.5)))</f>
        <v/>
      </c>
      <c r="S74" s="71">
        <f>IF(OR(F74="",M74="",M74=0),"",F74/M74)</f>
        <v/>
      </c>
      <c r="T74" s="71">
        <f>IF(OR(R74="",M74="",O74=""),"",R74+M74*O74)</f>
        <v/>
      </c>
      <c r="U74" s="71">
        <f>IF(OR(T74="",I74=""),"",IF(T74-I74&lt;=0,0,IF(Q74="",CEILING(MAX(T74-I74,P74),1),CEILING(MAX(T74-I74,P74),Q74))))</f>
        <v/>
      </c>
      <c r="V74" s="72">
        <f>IF(OR(U74="",E74=""),"",U74*E74)</f>
        <v/>
      </c>
      <c r="W74" s="73">
        <f>IF(S74="","",IF(S74&lt;=7,"CRITICAL",IF(S74&lt;=14,"HIGH",IF(S74&lt;=30,"MEDIUM","LOW"))))</f>
        <v/>
      </c>
      <c r="X74" s="71">
        <f>IF(OR(I74="",M74="",M74=0),"",I74/M74)</f>
        <v/>
      </c>
      <c r="Y74" s="71">
        <f>IF(OR(S74="",AB74=""),"",ROUND((1/MAX(S74,1))*100*AB74,0))</f>
        <v/>
      </c>
      <c r="Z74" s="119" t="n"/>
      <c r="AA74" s="119" t="n"/>
      <c r="AB74" s="117" t="n"/>
      <c r="AC74" s="57" t="n"/>
    </row>
    <row r="75" ht="15" customHeight="1" s="56">
      <c r="A75" s="57" t="n"/>
      <c r="B75" s="117" t="n"/>
      <c r="C75" s="117" t="n"/>
      <c r="D75" s="117" t="n"/>
      <c r="E75" s="117" t="n"/>
      <c r="F75" s="117" t="n"/>
      <c r="G75" s="117" t="n"/>
      <c r="H75" s="117" t="n"/>
      <c r="I75" s="68">
        <f>IF(F75="","",SUM(F75:H75))</f>
        <v/>
      </c>
      <c r="J75" s="117" t="n"/>
      <c r="K75" s="117" t="n"/>
      <c r="L75" s="117" t="n"/>
      <c r="M75" s="74">
        <f>IF(J75="","",ROUND((J75/7)*0.5+(K75/14)*0.3+(L75/30)*0.2,1))</f>
        <v/>
      </c>
      <c r="N75" s="117" t="n"/>
      <c r="O75" s="117" t="n"/>
      <c r="P75" s="117" t="n"/>
      <c r="Q75" s="117" t="n"/>
      <c r="R75" s="75">
        <f>IF(OR(M75="",O75=""),"",IF(N75="Conservative",M75*O75*2,IF(N75="Aggressive",M75*O75*1,M75*O75*1.5)))</f>
        <v/>
      </c>
      <c r="S75" s="75">
        <f>IF(OR(F75="",M75="",M75=0),"",F75/M75)</f>
        <v/>
      </c>
      <c r="T75" s="75">
        <f>IF(OR(R75="",M75="",O75=""),"",R75+M75*O75)</f>
        <v/>
      </c>
      <c r="U75" s="75">
        <f>IF(OR(T75="",I75=""),"",IF(T75-I75&lt;=0,0,IF(Q75="",CEILING(MAX(T75-I75,P75),1),CEILING(MAX(T75-I75,P75),Q75))))</f>
        <v/>
      </c>
      <c r="V75" s="76">
        <f>IF(OR(U75="",E75=""),"",U75*E75)</f>
        <v/>
      </c>
      <c r="W75" s="77">
        <f>IF(S75="","",IF(S75&lt;=7,"CRITICAL",IF(S75&lt;=14,"HIGH",IF(S75&lt;=30,"MEDIUM","LOW"))))</f>
        <v/>
      </c>
      <c r="X75" s="75">
        <f>IF(OR(I75="",M75="",M75=0),"",I75/M75)</f>
        <v/>
      </c>
      <c r="Y75" s="75">
        <f>IF(OR(S75="",AB75=""),"",ROUND((1/MAX(S75,1))*100*AB75,0))</f>
        <v/>
      </c>
      <c r="Z75" s="120" t="n"/>
      <c r="AA75" s="120" t="n"/>
      <c r="AB75" s="117" t="n"/>
      <c r="AC75" s="57" t="n"/>
    </row>
    <row r="76" ht="15" customHeight="1" s="56">
      <c r="A76" s="57" t="n"/>
      <c r="B76" s="117" t="n"/>
      <c r="C76" s="117" t="n"/>
      <c r="D76" s="117" t="n"/>
      <c r="E76" s="117" t="n"/>
      <c r="F76" s="117" t="n"/>
      <c r="G76" s="117" t="n"/>
      <c r="H76" s="117" t="n"/>
      <c r="I76" s="68">
        <f>IF(F76="","",SUM(F76:H76))</f>
        <v/>
      </c>
      <c r="J76" s="117" t="n"/>
      <c r="K76" s="117" t="n"/>
      <c r="L76" s="117" t="n"/>
      <c r="M76" s="70">
        <f>IF(J76="","",ROUND((J76/7)*0.5+(K76/14)*0.3+(L76/30)*0.2,1))</f>
        <v/>
      </c>
      <c r="N76" s="117" t="n"/>
      <c r="O76" s="117" t="n"/>
      <c r="P76" s="117" t="n"/>
      <c r="Q76" s="117" t="n"/>
      <c r="R76" s="71">
        <f>IF(OR(M76="",O76=""),"",IF(N76="Conservative",M76*O76*2,IF(N76="Aggressive",M76*O76*1,M76*O76*1.5)))</f>
        <v/>
      </c>
      <c r="S76" s="71">
        <f>IF(OR(F76="",M76="",M76=0),"",F76/M76)</f>
        <v/>
      </c>
      <c r="T76" s="71">
        <f>IF(OR(R76="",M76="",O76=""),"",R76+M76*O76)</f>
        <v/>
      </c>
      <c r="U76" s="71">
        <f>IF(OR(T76="",I76=""),"",IF(T76-I76&lt;=0,0,IF(Q76="",CEILING(MAX(T76-I76,P76),1),CEILING(MAX(T76-I76,P76),Q76))))</f>
        <v/>
      </c>
      <c r="V76" s="72">
        <f>IF(OR(U76="",E76=""),"",U76*E76)</f>
        <v/>
      </c>
      <c r="W76" s="73">
        <f>IF(S76="","",IF(S76&lt;=7,"CRITICAL",IF(S76&lt;=14,"HIGH",IF(S76&lt;=30,"MEDIUM","LOW"))))</f>
        <v/>
      </c>
      <c r="X76" s="71">
        <f>IF(OR(I76="",M76="",M76=0),"",I76/M76)</f>
        <v/>
      </c>
      <c r="Y76" s="71">
        <f>IF(OR(S76="",AB76=""),"",ROUND((1/MAX(S76,1))*100*AB76,0))</f>
        <v/>
      </c>
      <c r="Z76" s="119" t="n"/>
      <c r="AA76" s="119" t="n"/>
      <c r="AB76" s="117" t="n"/>
      <c r="AC76" s="57" t="n"/>
    </row>
    <row r="77" ht="15" customHeight="1" s="56">
      <c r="A77" s="57" t="n"/>
      <c r="B77" s="117" t="n"/>
      <c r="C77" s="117" t="n"/>
      <c r="D77" s="117" t="n"/>
      <c r="E77" s="117" t="n"/>
      <c r="F77" s="117" t="n"/>
      <c r="G77" s="117" t="n"/>
      <c r="H77" s="117" t="n"/>
      <c r="I77" s="68">
        <f>IF(F77="","",SUM(F77:H77))</f>
        <v/>
      </c>
      <c r="J77" s="117" t="n"/>
      <c r="K77" s="117" t="n"/>
      <c r="L77" s="117" t="n"/>
      <c r="M77" s="74">
        <f>IF(J77="","",ROUND((J77/7)*0.5+(K77/14)*0.3+(L77/30)*0.2,1))</f>
        <v/>
      </c>
      <c r="N77" s="117" t="n"/>
      <c r="O77" s="117" t="n"/>
      <c r="P77" s="117" t="n"/>
      <c r="Q77" s="117" t="n"/>
      <c r="R77" s="75">
        <f>IF(OR(M77="",O77=""),"",IF(N77="Conservative",M77*O77*2,IF(N77="Aggressive",M77*O77*1,M77*O77*1.5)))</f>
        <v/>
      </c>
      <c r="S77" s="75">
        <f>IF(OR(F77="",M77="",M77=0),"",F77/M77)</f>
        <v/>
      </c>
      <c r="T77" s="75">
        <f>IF(OR(R77="",M77="",O77=""),"",R77+M77*O77)</f>
        <v/>
      </c>
      <c r="U77" s="75">
        <f>IF(OR(T77="",I77=""),"",IF(T77-I77&lt;=0,0,IF(Q77="",CEILING(MAX(T77-I77,P77),1),CEILING(MAX(T77-I77,P77),Q77))))</f>
        <v/>
      </c>
      <c r="V77" s="76">
        <f>IF(OR(U77="",E77=""),"",U77*E77)</f>
        <v/>
      </c>
      <c r="W77" s="77">
        <f>IF(S77="","",IF(S77&lt;=7,"CRITICAL",IF(S77&lt;=14,"HIGH",IF(S77&lt;=30,"MEDIUM","LOW"))))</f>
        <v/>
      </c>
      <c r="X77" s="75">
        <f>IF(OR(I77="",M77="",M77=0),"",I77/M77)</f>
        <v/>
      </c>
      <c r="Y77" s="75">
        <f>IF(OR(S77="",AB77=""),"",ROUND((1/MAX(S77,1))*100*AB77,0))</f>
        <v/>
      </c>
      <c r="Z77" s="120" t="n"/>
      <c r="AA77" s="120" t="n"/>
      <c r="AB77" s="117" t="n"/>
      <c r="AC77" s="57" t="n"/>
    </row>
    <row r="78" ht="15" customHeight="1" s="56">
      <c r="A78" s="57" t="n"/>
      <c r="B78" s="117" t="n"/>
      <c r="C78" s="117" t="n"/>
      <c r="D78" s="117" t="n"/>
      <c r="E78" s="117" t="n"/>
      <c r="F78" s="117" t="n"/>
      <c r="G78" s="117" t="n"/>
      <c r="H78" s="117" t="n"/>
      <c r="I78" s="68">
        <f>IF(F78="","",SUM(F78:H78))</f>
        <v/>
      </c>
      <c r="J78" s="117" t="n"/>
      <c r="K78" s="117" t="n"/>
      <c r="L78" s="117" t="n"/>
      <c r="M78" s="70">
        <f>IF(J78="","",ROUND((J78/7)*0.5+(K78/14)*0.3+(L78/30)*0.2,1))</f>
        <v/>
      </c>
      <c r="N78" s="117" t="n"/>
      <c r="O78" s="117" t="n"/>
      <c r="P78" s="117" t="n"/>
      <c r="Q78" s="117" t="n"/>
      <c r="R78" s="71">
        <f>IF(OR(M78="",O78=""),"",IF(N78="Conservative",M78*O78*2,IF(N78="Aggressive",M78*O78*1,M78*O78*1.5)))</f>
        <v/>
      </c>
      <c r="S78" s="71">
        <f>IF(OR(F78="",M78="",M78=0),"",F78/M78)</f>
        <v/>
      </c>
      <c r="T78" s="71">
        <f>IF(OR(R78="",M78="",O78=""),"",R78+M78*O78)</f>
        <v/>
      </c>
      <c r="U78" s="71">
        <f>IF(OR(T78="",I78=""),"",IF(T78-I78&lt;=0,0,IF(Q78="",CEILING(MAX(T78-I78,P78),1),CEILING(MAX(T78-I78,P78),Q78))))</f>
        <v/>
      </c>
      <c r="V78" s="72">
        <f>IF(OR(U78="",E78=""),"",U78*E78)</f>
        <v/>
      </c>
      <c r="W78" s="73">
        <f>IF(S78="","",IF(S78&lt;=7,"CRITICAL",IF(S78&lt;=14,"HIGH",IF(S78&lt;=30,"MEDIUM","LOW"))))</f>
        <v/>
      </c>
      <c r="X78" s="71">
        <f>IF(OR(I78="",M78="",M78=0),"",I78/M78)</f>
        <v/>
      </c>
      <c r="Y78" s="71">
        <f>IF(OR(S78="",AB78=""),"",ROUND((1/MAX(S78,1))*100*AB78,0))</f>
        <v/>
      </c>
      <c r="Z78" s="119" t="n"/>
      <c r="AA78" s="119" t="n"/>
      <c r="AB78" s="117" t="n"/>
      <c r="AC78" s="57" t="n"/>
    </row>
    <row r="79" ht="15" customHeight="1" s="56">
      <c r="A79" s="57" t="n"/>
      <c r="B79" s="117" t="n"/>
      <c r="C79" s="117" t="n"/>
      <c r="D79" s="117" t="n"/>
      <c r="E79" s="117" t="n"/>
      <c r="F79" s="117" t="n"/>
      <c r="G79" s="117" t="n"/>
      <c r="H79" s="117" t="n"/>
      <c r="I79" s="68">
        <f>IF(F79="","",SUM(F79:H79))</f>
        <v/>
      </c>
      <c r="J79" s="117" t="n"/>
      <c r="K79" s="117" t="n"/>
      <c r="L79" s="117" t="n"/>
      <c r="M79" s="74">
        <f>IF(J79="","",ROUND((J79/7)*0.5+(K79/14)*0.3+(L79/30)*0.2,1))</f>
        <v/>
      </c>
      <c r="N79" s="117" t="n"/>
      <c r="O79" s="117" t="n"/>
      <c r="P79" s="117" t="n"/>
      <c r="Q79" s="117" t="n"/>
      <c r="R79" s="75">
        <f>IF(OR(M79="",O79=""),"",IF(N79="Conservative",M79*O79*2,IF(N79="Aggressive",M79*O79*1,M79*O79*1.5)))</f>
        <v/>
      </c>
      <c r="S79" s="75">
        <f>IF(OR(F79="",M79="",M79=0),"",F79/M79)</f>
        <v/>
      </c>
      <c r="T79" s="75">
        <f>IF(OR(R79="",M79="",O79=""),"",R79+M79*O79)</f>
        <v/>
      </c>
      <c r="U79" s="75">
        <f>IF(OR(T79="",I79=""),"",IF(T79-I79&lt;=0,0,IF(Q79="",CEILING(MAX(T79-I79,P79),1),CEILING(MAX(T79-I79,P79),Q79))))</f>
        <v/>
      </c>
      <c r="V79" s="76">
        <f>IF(OR(U79="",E79=""),"",U79*E79)</f>
        <v/>
      </c>
      <c r="W79" s="77">
        <f>IF(S79="","",IF(S79&lt;=7,"CRITICAL",IF(S79&lt;=14,"HIGH",IF(S79&lt;=30,"MEDIUM","LOW"))))</f>
        <v/>
      </c>
      <c r="X79" s="75">
        <f>IF(OR(I79="",M79="",M79=0),"",I79/M79)</f>
        <v/>
      </c>
      <c r="Y79" s="75">
        <f>IF(OR(S79="",AB79=""),"",ROUND((1/MAX(S79,1))*100*AB79,0))</f>
        <v/>
      </c>
      <c r="Z79" s="120" t="n"/>
      <c r="AA79" s="120" t="n"/>
      <c r="AB79" s="117" t="n"/>
      <c r="AC79" s="57" t="n"/>
    </row>
    <row r="80" ht="15" customHeight="1" s="56">
      <c r="A80" s="57" t="n"/>
      <c r="B80" s="117" t="n"/>
      <c r="C80" s="117" t="n"/>
      <c r="D80" s="117" t="n"/>
      <c r="E80" s="117" t="n"/>
      <c r="F80" s="117" t="n"/>
      <c r="G80" s="117" t="n"/>
      <c r="H80" s="117" t="n"/>
      <c r="I80" s="68">
        <f>IF(F80="","",SUM(F80:H80))</f>
        <v/>
      </c>
      <c r="J80" s="117" t="n"/>
      <c r="K80" s="117" t="n"/>
      <c r="L80" s="117" t="n"/>
      <c r="M80" s="70">
        <f>IF(J80="","",ROUND((J80/7)*0.5+(K80/14)*0.3+(L80/30)*0.2,1))</f>
        <v/>
      </c>
      <c r="N80" s="117" t="n"/>
      <c r="O80" s="117" t="n"/>
      <c r="P80" s="117" t="n"/>
      <c r="Q80" s="117" t="n"/>
      <c r="R80" s="71">
        <f>IF(OR(M80="",O80=""),"",IF(N80="Conservative",M80*O80*2,IF(N80="Aggressive",M80*O80*1,M80*O80*1.5)))</f>
        <v/>
      </c>
      <c r="S80" s="71">
        <f>IF(OR(F80="",M80="",M80=0),"",F80/M80)</f>
        <v/>
      </c>
      <c r="T80" s="71">
        <f>IF(OR(R80="",M80="",O80=""),"",R80+M80*O80)</f>
        <v/>
      </c>
      <c r="U80" s="71">
        <f>IF(OR(T80="",I80=""),"",IF(T80-I80&lt;=0,0,IF(Q80="",CEILING(MAX(T80-I80,P80),1),CEILING(MAX(T80-I80,P80),Q80))))</f>
        <v/>
      </c>
      <c r="V80" s="72">
        <f>IF(OR(U80="",E80=""),"",U80*E80)</f>
        <v/>
      </c>
      <c r="W80" s="73">
        <f>IF(S80="","",IF(S80&lt;=7,"CRITICAL",IF(S80&lt;=14,"HIGH",IF(S80&lt;=30,"MEDIUM","LOW"))))</f>
        <v/>
      </c>
      <c r="X80" s="71">
        <f>IF(OR(I80="",M80="",M80=0),"",I80/M80)</f>
        <v/>
      </c>
      <c r="Y80" s="71">
        <f>IF(OR(S80="",AB80=""),"",ROUND((1/MAX(S80,1))*100*AB80,0))</f>
        <v/>
      </c>
      <c r="Z80" s="119" t="n"/>
      <c r="AA80" s="119" t="n"/>
      <c r="AB80" s="117" t="n"/>
      <c r="AC80" s="57" t="n"/>
    </row>
    <row r="81" ht="15" customHeight="1" s="56">
      <c r="A81" s="57" t="n"/>
      <c r="B81" s="117" t="n"/>
      <c r="C81" s="117" t="n"/>
      <c r="D81" s="117" t="n"/>
      <c r="E81" s="117" t="n"/>
      <c r="F81" s="117" t="n"/>
      <c r="G81" s="117" t="n"/>
      <c r="H81" s="117" t="n"/>
      <c r="I81" s="68">
        <f>IF(F81="","",SUM(F81:H81))</f>
        <v/>
      </c>
      <c r="J81" s="117" t="n"/>
      <c r="K81" s="117" t="n"/>
      <c r="L81" s="117" t="n"/>
      <c r="M81" s="74">
        <f>IF(J81="","",ROUND((J81/7)*0.5+(K81/14)*0.3+(L81/30)*0.2,1))</f>
        <v/>
      </c>
      <c r="N81" s="117" t="n"/>
      <c r="O81" s="117" t="n"/>
      <c r="P81" s="117" t="n"/>
      <c r="Q81" s="117" t="n"/>
      <c r="R81" s="75">
        <f>IF(OR(M81="",O81=""),"",IF(N81="Conservative",M81*O81*2,IF(N81="Aggressive",M81*O81*1,M81*O81*1.5)))</f>
        <v/>
      </c>
      <c r="S81" s="75">
        <f>IF(OR(F81="",M81="",M81=0),"",F81/M81)</f>
        <v/>
      </c>
      <c r="T81" s="75">
        <f>IF(OR(R81="",M81="",O81=""),"",R81+M81*O81)</f>
        <v/>
      </c>
      <c r="U81" s="75">
        <f>IF(OR(T81="",I81=""),"",IF(T81-I81&lt;=0,0,IF(Q81="",CEILING(MAX(T81-I81,P81),1),CEILING(MAX(T81-I81,P81),Q81))))</f>
        <v/>
      </c>
      <c r="V81" s="76">
        <f>IF(OR(U81="",E81=""),"",U81*E81)</f>
        <v/>
      </c>
      <c r="W81" s="77">
        <f>IF(S81="","",IF(S81&lt;=7,"CRITICAL",IF(S81&lt;=14,"HIGH",IF(S81&lt;=30,"MEDIUM","LOW"))))</f>
        <v/>
      </c>
      <c r="X81" s="75">
        <f>IF(OR(I81="",M81="",M81=0),"",I81/M81)</f>
        <v/>
      </c>
      <c r="Y81" s="75">
        <f>IF(OR(S81="",AB81=""),"",ROUND((1/MAX(S81,1))*100*AB81,0))</f>
        <v/>
      </c>
      <c r="Z81" s="120" t="n"/>
      <c r="AA81" s="120" t="n"/>
      <c r="AB81" s="117" t="n"/>
      <c r="AC81" s="57" t="n"/>
    </row>
    <row r="82" ht="15" customHeight="1" s="56">
      <c r="A82" s="57" t="n"/>
      <c r="B82" s="117" t="n"/>
      <c r="C82" s="117" t="n"/>
      <c r="D82" s="117" t="n"/>
      <c r="E82" s="117" t="n"/>
      <c r="F82" s="117" t="n"/>
      <c r="G82" s="117" t="n"/>
      <c r="H82" s="117" t="n"/>
      <c r="I82" s="68">
        <f>IF(F82="","",SUM(F82:H82))</f>
        <v/>
      </c>
      <c r="J82" s="117" t="n"/>
      <c r="K82" s="117" t="n"/>
      <c r="L82" s="117" t="n"/>
      <c r="M82" s="70">
        <f>IF(J82="","",ROUND((J82/7)*0.5+(K82/14)*0.3+(L82/30)*0.2,1))</f>
        <v/>
      </c>
      <c r="N82" s="117" t="n"/>
      <c r="O82" s="117" t="n"/>
      <c r="P82" s="117" t="n"/>
      <c r="Q82" s="117" t="n"/>
      <c r="R82" s="71">
        <f>IF(OR(M82="",O82=""),"",IF(N82="Conservative",M82*O82*2,IF(N82="Aggressive",M82*O82*1,M82*O82*1.5)))</f>
        <v/>
      </c>
      <c r="S82" s="71">
        <f>IF(OR(F82="",M82="",M82=0),"",F82/M82)</f>
        <v/>
      </c>
      <c r="T82" s="71">
        <f>IF(OR(R82="",M82="",O82=""),"",R82+M82*O82)</f>
        <v/>
      </c>
      <c r="U82" s="71">
        <f>IF(OR(T82="",I82=""),"",IF(T82-I82&lt;=0,0,IF(Q82="",CEILING(MAX(T82-I82,P82),1),CEILING(MAX(T82-I82,P82),Q82))))</f>
        <v/>
      </c>
      <c r="V82" s="72">
        <f>IF(OR(U82="",E82=""),"",U82*E82)</f>
        <v/>
      </c>
      <c r="W82" s="73">
        <f>IF(S82="","",IF(S82&lt;=7,"CRITICAL",IF(S82&lt;=14,"HIGH",IF(S82&lt;=30,"MEDIUM","LOW"))))</f>
        <v/>
      </c>
      <c r="X82" s="71">
        <f>IF(OR(I82="",M82="",M82=0),"",I82/M82)</f>
        <v/>
      </c>
      <c r="Y82" s="71">
        <f>IF(OR(S82="",AB82=""),"",ROUND((1/MAX(S82,1))*100*AB82,0))</f>
        <v/>
      </c>
      <c r="Z82" s="119" t="n"/>
      <c r="AA82" s="119" t="n"/>
      <c r="AB82" s="117" t="n"/>
      <c r="AC82" s="57" t="n"/>
    </row>
    <row r="83" ht="15" customHeight="1" s="56">
      <c r="A83" s="57" t="n"/>
      <c r="B83" s="117" t="n"/>
      <c r="C83" s="117" t="n"/>
      <c r="D83" s="117" t="n"/>
      <c r="E83" s="117" t="n"/>
      <c r="F83" s="117" t="n"/>
      <c r="G83" s="117" t="n"/>
      <c r="H83" s="117" t="n"/>
      <c r="I83" s="68">
        <f>IF(F83="","",SUM(F83:H83))</f>
        <v/>
      </c>
      <c r="J83" s="117" t="n"/>
      <c r="K83" s="117" t="n"/>
      <c r="L83" s="117" t="n"/>
      <c r="M83" s="74">
        <f>IF(J83="","",ROUND((J83/7)*0.5+(K83/14)*0.3+(L83/30)*0.2,1))</f>
        <v/>
      </c>
      <c r="N83" s="117" t="n"/>
      <c r="O83" s="117" t="n"/>
      <c r="P83" s="117" t="n"/>
      <c r="Q83" s="117" t="n"/>
      <c r="R83" s="75">
        <f>IF(OR(M83="",O83=""),"",IF(N83="Conservative",M83*O83*2,IF(N83="Aggressive",M83*O83*1,M83*O83*1.5)))</f>
        <v/>
      </c>
      <c r="S83" s="75">
        <f>IF(OR(F83="",M83="",M83=0),"",F83/M83)</f>
        <v/>
      </c>
      <c r="T83" s="75">
        <f>IF(OR(R83="",M83="",O83=""),"",R83+M83*O83)</f>
        <v/>
      </c>
      <c r="U83" s="75">
        <f>IF(OR(T83="",I83=""),"",IF(T83-I83&lt;=0,0,IF(Q83="",CEILING(MAX(T83-I83,P83),1),CEILING(MAX(T83-I83,P83),Q83))))</f>
        <v/>
      </c>
      <c r="V83" s="76">
        <f>IF(OR(U83="",E83=""),"",U83*E83)</f>
        <v/>
      </c>
      <c r="W83" s="77">
        <f>IF(S83="","",IF(S83&lt;=7,"CRITICAL",IF(S83&lt;=14,"HIGH",IF(S83&lt;=30,"MEDIUM","LOW"))))</f>
        <v/>
      </c>
      <c r="X83" s="75">
        <f>IF(OR(I83="",M83="",M83=0),"",I83/M83)</f>
        <v/>
      </c>
      <c r="Y83" s="75">
        <f>IF(OR(S83="",AB83=""),"",ROUND((1/MAX(S83,1))*100*AB83,0))</f>
        <v/>
      </c>
      <c r="Z83" s="120" t="n"/>
      <c r="AA83" s="120" t="n"/>
      <c r="AB83" s="117" t="n"/>
      <c r="AC83" s="57" t="n"/>
    </row>
    <row r="84" ht="15" customHeight="1" s="56">
      <c r="A84" s="57" t="n"/>
      <c r="B84" s="117" t="n"/>
      <c r="C84" s="117" t="n"/>
      <c r="D84" s="117" t="n"/>
      <c r="E84" s="117" t="n"/>
      <c r="F84" s="117" t="n"/>
      <c r="G84" s="117" t="n"/>
      <c r="H84" s="117" t="n"/>
      <c r="I84" s="68">
        <f>IF(F84="","",SUM(F84:H84))</f>
        <v/>
      </c>
      <c r="J84" s="117" t="n"/>
      <c r="K84" s="117" t="n"/>
      <c r="L84" s="117" t="n"/>
      <c r="M84" s="70">
        <f>IF(J84="","",ROUND((J84/7)*0.5+(K84/14)*0.3+(L84/30)*0.2,1))</f>
        <v/>
      </c>
      <c r="N84" s="117" t="n"/>
      <c r="O84" s="117" t="n"/>
      <c r="P84" s="117" t="n"/>
      <c r="Q84" s="117" t="n"/>
      <c r="R84" s="71">
        <f>IF(OR(M84="",O84=""),"",IF(N84="Conservative",M84*O84*2,IF(N84="Aggressive",M84*O84*1,M84*O84*1.5)))</f>
        <v/>
      </c>
      <c r="S84" s="71">
        <f>IF(OR(F84="",M84="",M84=0),"",F84/M84)</f>
        <v/>
      </c>
      <c r="T84" s="71">
        <f>IF(OR(R84="",M84="",O84=""),"",R84+M84*O84)</f>
        <v/>
      </c>
      <c r="U84" s="71">
        <f>IF(OR(T84="",I84=""),"",IF(T84-I84&lt;=0,0,IF(Q84="",CEILING(MAX(T84-I84,P84),1),CEILING(MAX(T84-I84,P84),Q84))))</f>
        <v/>
      </c>
      <c r="V84" s="72">
        <f>IF(OR(U84="",E84=""),"",U84*E84)</f>
        <v/>
      </c>
      <c r="W84" s="73">
        <f>IF(S84="","",IF(S84&lt;=7,"CRITICAL",IF(S84&lt;=14,"HIGH",IF(S84&lt;=30,"MEDIUM","LOW"))))</f>
        <v/>
      </c>
      <c r="X84" s="71">
        <f>IF(OR(I84="",M84="",M84=0),"",I84/M84)</f>
        <v/>
      </c>
      <c r="Y84" s="71">
        <f>IF(OR(S84="",AB84=""),"",ROUND((1/MAX(S84,1))*100*AB84,0))</f>
        <v/>
      </c>
      <c r="Z84" s="119" t="n"/>
      <c r="AA84" s="119" t="n"/>
      <c r="AB84" s="117" t="n"/>
      <c r="AC84" s="57" t="n"/>
    </row>
    <row r="85" ht="15" customHeight="1" s="56">
      <c r="A85" s="57" t="n"/>
      <c r="B85" s="117" t="n"/>
      <c r="C85" s="117" t="n"/>
      <c r="D85" s="117" t="n"/>
      <c r="E85" s="117" t="n"/>
      <c r="F85" s="117" t="n"/>
      <c r="G85" s="117" t="n"/>
      <c r="H85" s="117" t="n"/>
      <c r="I85" s="68">
        <f>IF(F85="","",SUM(F85:H85))</f>
        <v/>
      </c>
      <c r="J85" s="117" t="n"/>
      <c r="K85" s="117" t="n"/>
      <c r="L85" s="117" t="n"/>
      <c r="M85" s="74">
        <f>IF(J85="","",ROUND((J85/7)*0.5+(K85/14)*0.3+(L85/30)*0.2,1))</f>
        <v/>
      </c>
      <c r="N85" s="117" t="n"/>
      <c r="O85" s="117" t="n"/>
      <c r="P85" s="117" t="n"/>
      <c r="Q85" s="117" t="n"/>
      <c r="R85" s="75">
        <f>IF(OR(M85="",O85=""),"",IF(N85="Conservative",M85*O85*2,IF(N85="Aggressive",M85*O85*1,M85*O85*1.5)))</f>
        <v/>
      </c>
      <c r="S85" s="75">
        <f>IF(OR(F85="",M85="",M85=0),"",F85/M85)</f>
        <v/>
      </c>
      <c r="T85" s="75">
        <f>IF(OR(R85="",M85="",O85=""),"",R85+M85*O85)</f>
        <v/>
      </c>
      <c r="U85" s="75">
        <f>IF(OR(T85="",I85=""),"",IF(T85-I85&lt;=0,0,IF(Q85="",CEILING(MAX(T85-I85,P85),1),CEILING(MAX(T85-I85,P85),Q85))))</f>
        <v/>
      </c>
      <c r="V85" s="76">
        <f>IF(OR(U85="",E85=""),"",U85*E85)</f>
        <v/>
      </c>
      <c r="W85" s="77">
        <f>IF(S85="","",IF(S85&lt;=7,"CRITICAL",IF(S85&lt;=14,"HIGH",IF(S85&lt;=30,"MEDIUM","LOW"))))</f>
        <v/>
      </c>
      <c r="X85" s="75">
        <f>IF(OR(I85="",M85="",M85=0),"",I85/M85)</f>
        <v/>
      </c>
      <c r="Y85" s="75">
        <f>IF(OR(S85="",AB85=""),"",ROUND((1/MAX(S85,1))*100*AB85,0))</f>
        <v/>
      </c>
      <c r="Z85" s="120" t="n"/>
      <c r="AA85" s="120" t="n"/>
      <c r="AB85" s="117" t="n"/>
      <c r="AC85" s="57" t="n"/>
    </row>
    <row r="86" ht="15" customHeight="1" s="56">
      <c r="A86" s="57" t="n"/>
      <c r="B86" s="117" t="n"/>
      <c r="C86" s="117" t="n"/>
      <c r="D86" s="117" t="n"/>
      <c r="E86" s="117" t="n"/>
      <c r="F86" s="117" t="n"/>
      <c r="G86" s="117" t="n"/>
      <c r="H86" s="117" t="n"/>
      <c r="I86" s="68">
        <f>IF(F86="","",SUM(F86:H86))</f>
        <v/>
      </c>
      <c r="J86" s="117" t="n"/>
      <c r="K86" s="117" t="n"/>
      <c r="L86" s="117" t="n"/>
      <c r="M86" s="70">
        <f>IF(J86="","",ROUND((J86/7)*0.5+(K86/14)*0.3+(L86/30)*0.2,1))</f>
        <v/>
      </c>
      <c r="N86" s="117" t="n"/>
      <c r="O86" s="117" t="n"/>
      <c r="P86" s="117" t="n"/>
      <c r="Q86" s="117" t="n"/>
      <c r="R86" s="71">
        <f>IF(OR(M86="",O86=""),"",IF(N86="Conservative",M86*O86*2,IF(N86="Aggressive",M86*O86*1,M86*O86*1.5)))</f>
        <v/>
      </c>
      <c r="S86" s="71">
        <f>IF(OR(F86="",M86="",M86=0),"",F86/M86)</f>
        <v/>
      </c>
      <c r="T86" s="71">
        <f>IF(OR(R86="",M86="",O86=""),"",R86+M86*O86)</f>
        <v/>
      </c>
      <c r="U86" s="71">
        <f>IF(OR(T86="",I86=""),"",IF(T86-I86&lt;=0,0,IF(Q86="",CEILING(MAX(T86-I86,P86),1),CEILING(MAX(T86-I86,P86),Q86))))</f>
        <v/>
      </c>
      <c r="V86" s="72">
        <f>IF(OR(U86="",E86=""),"",U86*E86)</f>
        <v/>
      </c>
      <c r="W86" s="73">
        <f>IF(S86="","",IF(S86&lt;=7,"CRITICAL",IF(S86&lt;=14,"HIGH",IF(S86&lt;=30,"MEDIUM","LOW"))))</f>
        <v/>
      </c>
      <c r="X86" s="71">
        <f>IF(OR(I86="",M86="",M86=0),"",I86/M86)</f>
        <v/>
      </c>
      <c r="Y86" s="71">
        <f>IF(OR(S86="",AB86=""),"",ROUND((1/MAX(S86,1))*100*AB86,0))</f>
        <v/>
      </c>
      <c r="Z86" s="119" t="n"/>
      <c r="AA86" s="119" t="n"/>
      <c r="AB86" s="117" t="n"/>
      <c r="AC86" s="57" t="n"/>
    </row>
    <row r="87" ht="15" customHeight="1" s="56">
      <c r="A87" s="57" t="n"/>
      <c r="B87" s="117" t="n"/>
      <c r="C87" s="117" t="n"/>
      <c r="D87" s="117" t="n"/>
      <c r="E87" s="117" t="n"/>
      <c r="F87" s="117" t="n"/>
      <c r="G87" s="117" t="n"/>
      <c r="H87" s="117" t="n"/>
      <c r="I87" s="68">
        <f>IF(F87="","",SUM(F87:H87))</f>
        <v/>
      </c>
      <c r="J87" s="117" t="n"/>
      <c r="K87" s="117" t="n"/>
      <c r="L87" s="117" t="n"/>
      <c r="M87" s="74">
        <f>IF(J87="","",ROUND((J87/7)*0.5+(K87/14)*0.3+(L87/30)*0.2,1))</f>
        <v/>
      </c>
      <c r="N87" s="117" t="n"/>
      <c r="O87" s="117" t="n"/>
      <c r="P87" s="117" t="n"/>
      <c r="Q87" s="117" t="n"/>
      <c r="R87" s="75">
        <f>IF(OR(M87="",O87=""),"",IF(N87="Conservative",M87*O87*2,IF(N87="Aggressive",M87*O87*1,M87*O87*1.5)))</f>
        <v/>
      </c>
      <c r="S87" s="75">
        <f>IF(OR(F87="",M87="",M87=0),"",F87/M87)</f>
        <v/>
      </c>
      <c r="T87" s="75">
        <f>IF(OR(R87="",M87="",O87=""),"",R87+M87*O87)</f>
        <v/>
      </c>
      <c r="U87" s="75">
        <f>IF(OR(T87="",I87=""),"",IF(T87-I87&lt;=0,0,IF(Q87="",CEILING(MAX(T87-I87,P87),1),CEILING(MAX(T87-I87,P87),Q87))))</f>
        <v/>
      </c>
      <c r="V87" s="76">
        <f>IF(OR(U87="",E87=""),"",U87*E87)</f>
        <v/>
      </c>
      <c r="W87" s="77">
        <f>IF(S87="","",IF(S87&lt;=7,"CRITICAL",IF(S87&lt;=14,"HIGH",IF(S87&lt;=30,"MEDIUM","LOW"))))</f>
        <v/>
      </c>
      <c r="X87" s="75">
        <f>IF(OR(I87="",M87="",M87=0),"",I87/M87)</f>
        <v/>
      </c>
      <c r="Y87" s="75">
        <f>IF(OR(S87="",AB87=""),"",ROUND((1/MAX(S87,1))*100*AB87,0))</f>
        <v/>
      </c>
      <c r="Z87" s="120" t="n"/>
      <c r="AA87" s="120" t="n"/>
      <c r="AB87" s="117" t="n"/>
      <c r="AC87" s="57" t="n"/>
    </row>
    <row r="88" ht="15" customHeight="1" s="56">
      <c r="A88" s="57" t="n"/>
      <c r="B88" s="117" t="n"/>
      <c r="C88" s="117" t="n"/>
      <c r="D88" s="117" t="n"/>
      <c r="E88" s="117" t="n"/>
      <c r="F88" s="117" t="n"/>
      <c r="G88" s="117" t="n"/>
      <c r="H88" s="117" t="n"/>
      <c r="I88" s="68">
        <f>IF(F88="","",SUM(F88:H88))</f>
        <v/>
      </c>
      <c r="J88" s="117" t="n"/>
      <c r="K88" s="117" t="n"/>
      <c r="L88" s="117" t="n"/>
      <c r="M88" s="70">
        <f>IF(J88="","",ROUND((J88/7)*0.5+(K88/14)*0.3+(L88/30)*0.2,1))</f>
        <v/>
      </c>
      <c r="N88" s="117" t="n"/>
      <c r="O88" s="117" t="n"/>
      <c r="P88" s="117" t="n"/>
      <c r="Q88" s="117" t="n"/>
      <c r="R88" s="71">
        <f>IF(OR(M88="",O88=""),"",IF(N88="Conservative",M88*O88*2,IF(N88="Aggressive",M88*O88*1,M88*O88*1.5)))</f>
        <v/>
      </c>
      <c r="S88" s="71">
        <f>IF(OR(F88="",M88="",M88=0),"",F88/M88)</f>
        <v/>
      </c>
      <c r="T88" s="71">
        <f>IF(OR(R88="",M88="",O88=""),"",R88+M88*O88)</f>
        <v/>
      </c>
      <c r="U88" s="71">
        <f>IF(OR(T88="",I88=""),"",IF(T88-I88&lt;=0,0,IF(Q88="",CEILING(MAX(T88-I88,P88),1),CEILING(MAX(T88-I88,P88),Q88))))</f>
        <v/>
      </c>
      <c r="V88" s="72">
        <f>IF(OR(U88="",E88=""),"",U88*E88)</f>
        <v/>
      </c>
      <c r="W88" s="73">
        <f>IF(S88="","",IF(S88&lt;=7,"CRITICAL",IF(S88&lt;=14,"HIGH",IF(S88&lt;=30,"MEDIUM","LOW"))))</f>
        <v/>
      </c>
      <c r="X88" s="71">
        <f>IF(OR(I88="",M88="",M88=0),"",I88/M88)</f>
        <v/>
      </c>
      <c r="Y88" s="71">
        <f>IF(OR(S88="",AB88=""),"",ROUND((1/MAX(S88,1))*100*AB88,0))</f>
        <v/>
      </c>
      <c r="Z88" s="119" t="n"/>
      <c r="AA88" s="119" t="n"/>
      <c r="AB88" s="117" t="n"/>
      <c r="AC88" s="57" t="n"/>
    </row>
    <row r="89" ht="15" customHeight="1" s="56">
      <c r="A89" s="57" t="n"/>
      <c r="B89" s="117" t="n"/>
      <c r="C89" s="117" t="n"/>
      <c r="D89" s="117" t="n"/>
      <c r="E89" s="117" t="n"/>
      <c r="F89" s="117" t="n"/>
      <c r="G89" s="117" t="n"/>
      <c r="H89" s="117" t="n"/>
      <c r="I89" s="68">
        <f>IF(F89="","",SUM(F89:H89))</f>
        <v/>
      </c>
      <c r="J89" s="117" t="n"/>
      <c r="K89" s="117" t="n"/>
      <c r="L89" s="117" t="n"/>
      <c r="M89" s="74">
        <f>IF(J89="","",ROUND((J89/7)*0.5+(K89/14)*0.3+(L89/30)*0.2,1))</f>
        <v/>
      </c>
      <c r="N89" s="117" t="n"/>
      <c r="O89" s="117" t="n"/>
      <c r="P89" s="117" t="n"/>
      <c r="Q89" s="117" t="n"/>
      <c r="R89" s="75">
        <f>IF(OR(M89="",O89=""),"",IF(N89="Conservative",M89*O89*2,IF(N89="Aggressive",M89*O89*1,M89*O89*1.5)))</f>
        <v/>
      </c>
      <c r="S89" s="75">
        <f>IF(OR(F89="",M89="",M89=0),"",F89/M89)</f>
        <v/>
      </c>
      <c r="T89" s="75">
        <f>IF(OR(R89="",M89="",O89=""),"",R89+M89*O89)</f>
        <v/>
      </c>
      <c r="U89" s="75">
        <f>IF(OR(T89="",I89=""),"",IF(T89-I89&lt;=0,0,IF(Q89="",CEILING(MAX(T89-I89,P89),1),CEILING(MAX(T89-I89,P89),Q89))))</f>
        <v/>
      </c>
      <c r="V89" s="76">
        <f>IF(OR(U89="",E89=""),"",U89*E89)</f>
        <v/>
      </c>
      <c r="W89" s="77">
        <f>IF(S89="","",IF(S89&lt;=7,"CRITICAL",IF(S89&lt;=14,"HIGH",IF(S89&lt;=30,"MEDIUM","LOW"))))</f>
        <v/>
      </c>
      <c r="X89" s="75">
        <f>IF(OR(I89="",M89="",M89=0),"",I89/M89)</f>
        <v/>
      </c>
      <c r="Y89" s="75">
        <f>IF(OR(S89="",AB89=""),"",ROUND((1/MAX(S89,1))*100*AB89,0))</f>
        <v/>
      </c>
      <c r="Z89" s="120" t="n"/>
      <c r="AA89" s="120" t="n"/>
      <c r="AB89" s="117" t="n"/>
      <c r="AC89" s="57" t="n"/>
    </row>
    <row r="90" ht="15" customHeight="1" s="56">
      <c r="A90" s="57" t="n"/>
      <c r="B90" s="117" t="n"/>
      <c r="C90" s="117" t="n"/>
      <c r="D90" s="117" t="n"/>
      <c r="E90" s="117" t="n"/>
      <c r="F90" s="117" t="n"/>
      <c r="G90" s="117" t="n"/>
      <c r="H90" s="117" t="n"/>
      <c r="I90" s="68">
        <f>IF(F90="","",SUM(F90:H90))</f>
        <v/>
      </c>
      <c r="J90" s="117" t="n"/>
      <c r="K90" s="117" t="n"/>
      <c r="L90" s="117" t="n"/>
      <c r="M90" s="70">
        <f>IF(J90="","",ROUND((J90/7)*0.5+(K90/14)*0.3+(L90/30)*0.2,1))</f>
        <v/>
      </c>
      <c r="N90" s="117" t="n"/>
      <c r="O90" s="117" t="n"/>
      <c r="P90" s="117" t="n"/>
      <c r="Q90" s="117" t="n"/>
      <c r="R90" s="71">
        <f>IF(OR(M90="",O90=""),"",IF(N90="Conservative",M90*O90*2,IF(N90="Aggressive",M90*O90*1,M90*O90*1.5)))</f>
        <v/>
      </c>
      <c r="S90" s="71">
        <f>IF(OR(F90="",M90="",M90=0),"",F90/M90)</f>
        <v/>
      </c>
      <c r="T90" s="71">
        <f>IF(OR(R90="",M90="",O90=""),"",R90+M90*O90)</f>
        <v/>
      </c>
      <c r="U90" s="71">
        <f>IF(OR(T90="",I90=""),"",IF(T90-I90&lt;=0,0,IF(Q90="",CEILING(MAX(T90-I90,P90),1),CEILING(MAX(T90-I90,P90),Q90))))</f>
        <v/>
      </c>
      <c r="V90" s="72">
        <f>IF(OR(U90="",E90=""),"",U90*E90)</f>
        <v/>
      </c>
      <c r="W90" s="73">
        <f>IF(S90="","",IF(S90&lt;=7,"CRITICAL",IF(S90&lt;=14,"HIGH",IF(S90&lt;=30,"MEDIUM","LOW"))))</f>
        <v/>
      </c>
      <c r="X90" s="71">
        <f>IF(OR(I90="",M90="",M90=0),"",I90/M90)</f>
        <v/>
      </c>
      <c r="Y90" s="71">
        <f>IF(OR(S90="",AB90=""),"",ROUND((1/MAX(S90,1))*100*AB90,0))</f>
        <v/>
      </c>
      <c r="Z90" s="119" t="n"/>
      <c r="AA90" s="119" t="n"/>
      <c r="AB90" s="117" t="n"/>
      <c r="AC90" s="57" t="n"/>
    </row>
    <row r="91" ht="15" customHeight="1" s="56">
      <c r="A91" s="57" t="n"/>
      <c r="B91" s="117" t="n"/>
      <c r="C91" s="117" t="n"/>
      <c r="D91" s="117" t="n"/>
      <c r="E91" s="117" t="n"/>
      <c r="F91" s="117" t="n"/>
      <c r="G91" s="117" t="n"/>
      <c r="H91" s="117" t="n"/>
      <c r="I91" s="68">
        <f>IF(F91="","",SUM(F91:H91))</f>
        <v/>
      </c>
      <c r="J91" s="117" t="n"/>
      <c r="K91" s="117" t="n"/>
      <c r="L91" s="117" t="n"/>
      <c r="M91" s="74">
        <f>IF(J91="","",ROUND((J91/7)*0.5+(K91/14)*0.3+(L91/30)*0.2,1))</f>
        <v/>
      </c>
      <c r="N91" s="117" t="n"/>
      <c r="O91" s="117" t="n"/>
      <c r="P91" s="117" t="n"/>
      <c r="Q91" s="117" t="n"/>
      <c r="R91" s="75">
        <f>IF(OR(M91="",O91=""),"",IF(N91="Conservative",M91*O91*2,IF(N91="Aggressive",M91*O91*1,M91*O91*1.5)))</f>
        <v/>
      </c>
      <c r="S91" s="75">
        <f>IF(OR(F91="",M91="",M91=0),"",F91/M91)</f>
        <v/>
      </c>
      <c r="T91" s="75">
        <f>IF(OR(R91="",M91="",O91=""),"",R91+M91*O91)</f>
        <v/>
      </c>
      <c r="U91" s="75">
        <f>IF(OR(T91="",I91=""),"",IF(T91-I91&lt;=0,0,IF(Q91="",CEILING(MAX(T91-I91,P91),1),CEILING(MAX(T91-I91,P91),Q91))))</f>
        <v/>
      </c>
      <c r="V91" s="76">
        <f>IF(OR(U91="",E91=""),"",U91*E91)</f>
        <v/>
      </c>
      <c r="W91" s="77">
        <f>IF(S91="","",IF(S91&lt;=7,"CRITICAL",IF(S91&lt;=14,"HIGH",IF(S91&lt;=30,"MEDIUM","LOW"))))</f>
        <v/>
      </c>
      <c r="X91" s="75">
        <f>IF(OR(I91="",M91="",M91=0),"",I91/M91)</f>
        <v/>
      </c>
      <c r="Y91" s="75">
        <f>IF(OR(S91="",AB91=""),"",ROUND((1/MAX(S91,1))*100*AB91,0))</f>
        <v/>
      </c>
      <c r="Z91" s="120" t="n"/>
      <c r="AA91" s="120" t="n"/>
      <c r="AB91" s="117" t="n"/>
      <c r="AC91" s="57" t="n"/>
    </row>
    <row r="92" ht="15" customHeight="1" s="56">
      <c r="A92" s="57" t="n"/>
      <c r="B92" s="117" t="n"/>
      <c r="C92" s="117" t="n"/>
      <c r="D92" s="117" t="n"/>
      <c r="E92" s="117" t="n"/>
      <c r="F92" s="117" t="n"/>
      <c r="G92" s="117" t="n"/>
      <c r="H92" s="117" t="n"/>
      <c r="I92" s="68">
        <f>IF(F92="","",SUM(F92:H92))</f>
        <v/>
      </c>
      <c r="J92" s="117" t="n"/>
      <c r="K92" s="117" t="n"/>
      <c r="L92" s="117" t="n"/>
      <c r="M92" s="70">
        <f>IF(J92="","",ROUND((J92/7)*0.5+(K92/14)*0.3+(L92/30)*0.2,1))</f>
        <v/>
      </c>
      <c r="N92" s="117" t="n"/>
      <c r="O92" s="117" t="n"/>
      <c r="P92" s="117" t="n"/>
      <c r="Q92" s="117" t="n"/>
      <c r="R92" s="71">
        <f>IF(OR(M92="",O92=""),"",IF(N92="Conservative",M92*O92*2,IF(N92="Aggressive",M92*O92*1,M92*O92*1.5)))</f>
        <v/>
      </c>
      <c r="S92" s="71">
        <f>IF(OR(F92="",M92="",M92=0),"",F92/M92)</f>
        <v/>
      </c>
      <c r="T92" s="71">
        <f>IF(OR(R92="",M92="",O92=""),"",R92+M92*O92)</f>
        <v/>
      </c>
      <c r="U92" s="71">
        <f>IF(OR(T92="",I92=""),"",IF(T92-I92&lt;=0,0,IF(Q92="",CEILING(MAX(T92-I92,P92),1),CEILING(MAX(T92-I92,P92),Q92))))</f>
        <v/>
      </c>
      <c r="V92" s="72">
        <f>IF(OR(U92="",E92=""),"",U92*E92)</f>
        <v/>
      </c>
      <c r="W92" s="73">
        <f>IF(S92="","",IF(S92&lt;=7,"CRITICAL",IF(S92&lt;=14,"HIGH",IF(S92&lt;=30,"MEDIUM","LOW"))))</f>
        <v/>
      </c>
      <c r="X92" s="71">
        <f>IF(OR(I92="",M92="",M92=0),"",I92/M92)</f>
        <v/>
      </c>
      <c r="Y92" s="71">
        <f>IF(OR(S92="",AB92=""),"",ROUND((1/MAX(S92,1))*100*AB92,0))</f>
        <v/>
      </c>
      <c r="Z92" s="119" t="n"/>
      <c r="AA92" s="119" t="n"/>
      <c r="AB92" s="117" t="n"/>
      <c r="AC92" s="57" t="n"/>
    </row>
    <row r="93" ht="15" customHeight="1" s="56">
      <c r="A93" s="57" t="n"/>
      <c r="B93" s="117" t="n"/>
      <c r="C93" s="117" t="n"/>
      <c r="D93" s="117" t="n"/>
      <c r="E93" s="117" t="n"/>
      <c r="F93" s="117" t="n"/>
      <c r="G93" s="117" t="n"/>
      <c r="H93" s="117" t="n"/>
      <c r="I93" s="68">
        <f>IF(F93="","",SUM(F93:H93))</f>
        <v/>
      </c>
      <c r="J93" s="117" t="n"/>
      <c r="K93" s="117" t="n"/>
      <c r="L93" s="117" t="n"/>
      <c r="M93" s="74">
        <f>IF(J93="","",ROUND((J93/7)*0.5+(K93/14)*0.3+(L93/30)*0.2,1))</f>
        <v/>
      </c>
      <c r="N93" s="117" t="n"/>
      <c r="O93" s="117" t="n"/>
      <c r="P93" s="117" t="n"/>
      <c r="Q93" s="117" t="n"/>
      <c r="R93" s="75">
        <f>IF(OR(M93="",O93=""),"",IF(N93="Conservative",M93*O93*2,IF(N93="Aggressive",M93*O93*1,M93*O93*1.5)))</f>
        <v/>
      </c>
      <c r="S93" s="75">
        <f>IF(OR(F93="",M93="",M93=0),"",F93/M93)</f>
        <v/>
      </c>
      <c r="T93" s="75">
        <f>IF(OR(R93="",M93="",O93=""),"",R93+M93*O93)</f>
        <v/>
      </c>
      <c r="U93" s="75">
        <f>IF(OR(T93="",I93=""),"",IF(T93-I93&lt;=0,0,IF(Q93="",CEILING(MAX(T93-I93,P93),1),CEILING(MAX(T93-I93,P93),Q93))))</f>
        <v/>
      </c>
      <c r="V93" s="76">
        <f>IF(OR(U93="",E93=""),"",U93*E93)</f>
        <v/>
      </c>
      <c r="W93" s="77">
        <f>IF(S93="","",IF(S93&lt;=7,"CRITICAL",IF(S93&lt;=14,"HIGH",IF(S93&lt;=30,"MEDIUM","LOW"))))</f>
        <v/>
      </c>
      <c r="X93" s="75">
        <f>IF(OR(I93="",M93="",M93=0),"",I93/M93)</f>
        <v/>
      </c>
      <c r="Y93" s="75">
        <f>IF(OR(S93="",AB93=""),"",ROUND((1/MAX(S93,1))*100*AB93,0))</f>
        <v/>
      </c>
      <c r="Z93" s="120" t="n"/>
      <c r="AA93" s="120" t="n"/>
      <c r="AB93" s="117" t="n"/>
      <c r="AC93" s="57" t="n"/>
    </row>
    <row r="94" ht="15" customHeight="1" s="56">
      <c r="A94" s="57" t="n"/>
      <c r="B94" s="117" t="n"/>
      <c r="C94" s="117" t="n"/>
      <c r="D94" s="117" t="n"/>
      <c r="E94" s="117" t="n"/>
      <c r="F94" s="117" t="n"/>
      <c r="G94" s="117" t="n"/>
      <c r="H94" s="117" t="n"/>
      <c r="I94" s="68">
        <f>IF(F94="","",SUM(F94:H94))</f>
        <v/>
      </c>
      <c r="J94" s="117" t="n"/>
      <c r="K94" s="117" t="n"/>
      <c r="L94" s="117" t="n"/>
      <c r="M94" s="70">
        <f>IF(J94="","",ROUND((J94/7)*0.5+(K94/14)*0.3+(L94/30)*0.2,1))</f>
        <v/>
      </c>
      <c r="N94" s="117" t="n"/>
      <c r="O94" s="117" t="n"/>
      <c r="P94" s="117" t="n"/>
      <c r="Q94" s="117" t="n"/>
      <c r="R94" s="71">
        <f>IF(OR(M94="",O94=""),"",IF(N94="Conservative",M94*O94*2,IF(N94="Aggressive",M94*O94*1,M94*O94*1.5)))</f>
        <v/>
      </c>
      <c r="S94" s="71">
        <f>IF(OR(F94="",M94="",M94=0),"",F94/M94)</f>
        <v/>
      </c>
      <c r="T94" s="71">
        <f>IF(OR(R94="",M94="",O94=""),"",R94+M94*O94)</f>
        <v/>
      </c>
      <c r="U94" s="71">
        <f>IF(OR(T94="",I94=""),"",IF(T94-I94&lt;=0,0,IF(Q94="",CEILING(MAX(T94-I94,P94),1),CEILING(MAX(T94-I94,P94),Q94))))</f>
        <v/>
      </c>
      <c r="V94" s="72">
        <f>IF(OR(U94="",E94=""),"",U94*E94)</f>
        <v/>
      </c>
      <c r="W94" s="73">
        <f>IF(S94="","",IF(S94&lt;=7,"CRITICAL",IF(S94&lt;=14,"HIGH",IF(S94&lt;=30,"MEDIUM","LOW"))))</f>
        <v/>
      </c>
      <c r="X94" s="71">
        <f>IF(OR(I94="",M94="",M94=0),"",I94/M94)</f>
        <v/>
      </c>
      <c r="Y94" s="71">
        <f>IF(OR(S94="",AB94=""),"",ROUND((1/MAX(S94,1))*100*AB94,0))</f>
        <v/>
      </c>
      <c r="Z94" s="119" t="n"/>
      <c r="AA94" s="119" t="n"/>
      <c r="AB94" s="117" t="n"/>
      <c r="AC94" s="57" t="n"/>
    </row>
    <row r="95" ht="15" customHeight="1" s="56">
      <c r="A95" s="57" t="n"/>
      <c r="B95" s="117" t="n"/>
      <c r="C95" s="117" t="n"/>
      <c r="D95" s="117" t="n"/>
      <c r="E95" s="117" t="n"/>
      <c r="F95" s="117" t="n"/>
      <c r="G95" s="117" t="n"/>
      <c r="H95" s="117" t="n"/>
      <c r="I95" s="68">
        <f>IF(F95="","",SUM(F95:H95))</f>
        <v/>
      </c>
      <c r="J95" s="117" t="n"/>
      <c r="K95" s="117" t="n"/>
      <c r="L95" s="117" t="n"/>
      <c r="M95" s="74">
        <f>IF(J95="","",ROUND((J95/7)*0.5+(K95/14)*0.3+(L95/30)*0.2,1))</f>
        <v/>
      </c>
      <c r="N95" s="117" t="n"/>
      <c r="O95" s="117" t="n"/>
      <c r="P95" s="117" t="n"/>
      <c r="Q95" s="117" t="n"/>
      <c r="R95" s="75">
        <f>IF(OR(M95="",O95=""),"",IF(N95="Conservative",M95*O95*2,IF(N95="Aggressive",M95*O95*1,M95*O95*1.5)))</f>
        <v/>
      </c>
      <c r="S95" s="75">
        <f>IF(OR(F95="",M95="",M95=0),"",F95/M95)</f>
        <v/>
      </c>
      <c r="T95" s="75">
        <f>IF(OR(R95="",M95="",O95=""),"",R95+M95*O95)</f>
        <v/>
      </c>
      <c r="U95" s="75">
        <f>IF(OR(T95="",I95=""),"",IF(T95-I95&lt;=0,0,IF(Q95="",CEILING(MAX(T95-I95,P95),1),CEILING(MAX(T95-I95,P95),Q95))))</f>
        <v/>
      </c>
      <c r="V95" s="76">
        <f>IF(OR(U95="",E95=""),"",U95*E95)</f>
        <v/>
      </c>
      <c r="W95" s="77">
        <f>IF(S95="","",IF(S95&lt;=7,"CRITICAL",IF(S95&lt;=14,"HIGH",IF(S95&lt;=30,"MEDIUM","LOW"))))</f>
        <v/>
      </c>
      <c r="X95" s="75">
        <f>IF(OR(I95="",M95="",M95=0),"",I95/M95)</f>
        <v/>
      </c>
      <c r="Y95" s="75">
        <f>IF(OR(S95="",AB95=""),"",ROUND((1/MAX(S95,1))*100*AB95,0))</f>
        <v/>
      </c>
      <c r="Z95" s="120" t="n"/>
      <c r="AA95" s="120" t="n"/>
      <c r="AB95" s="117" t="n"/>
      <c r="AC95" s="57" t="n"/>
    </row>
    <row r="96" ht="15" customHeight="1" s="56">
      <c r="A96" s="57" t="n"/>
      <c r="B96" s="117" t="n"/>
      <c r="C96" s="117" t="n"/>
      <c r="D96" s="117" t="n"/>
      <c r="E96" s="117" t="n"/>
      <c r="F96" s="117" t="n"/>
      <c r="G96" s="117" t="n"/>
      <c r="H96" s="117" t="n"/>
      <c r="I96" s="68">
        <f>IF(F96="","",SUM(F96:H96))</f>
        <v/>
      </c>
      <c r="J96" s="117" t="n"/>
      <c r="K96" s="117" t="n"/>
      <c r="L96" s="117" t="n"/>
      <c r="M96" s="70">
        <f>IF(J96="","",ROUND((J96/7)*0.5+(K96/14)*0.3+(L96/30)*0.2,1))</f>
        <v/>
      </c>
      <c r="N96" s="117" t="n"/>
      <c r="O96" s="117" t="n"/>
      <c r="P96" s="117" t="n"/>
      <c r="Q96" s="117" t="n"/>
      <c r="R96" s="71">
        <f>IF(OR(M96="",O96=""),"",IF(N96="Conservative",M96*O96*2,IF(N96="Aggressive",M96*O96*1,M96*O96*1.5)))</f>
        <v/>
      </c>
      <c r="S96" s="71">
        <f>IF(OR(F96="",M96="",M96=0),"",F96/M96)</f>
        <v/>
      </c>
      <c r="T96" s="71">
        <f>IF(OR(R96="",M96="",O96=""),"",R96+M96*O96)</f>
        <v/>
      </c>
      <c r="U96" s="71">
        <f>IF(OR(T96="",I96=""),"",IF(T96-I96&lt;=0,0,IF(Q96="",CEILING(MAX(T96-I96,P96),1),CEILING(MAX(T96-I96,P96),Q96))))</f>
        <v/>
      </c>
      <c r="V96" s="72">
        <f>IF(OR(U96="",E96=""),"",U96*E96)</f>
        <v/>
      </c>
      <c r="W96" s="73">
        <f>IF(S96="","",IF(S96&lt;=7,"CRITICAL",IF(S96&lt;=14,"HIGH",IF(S96&lt;=30,"MEDIUM","LOW"))))</f>
        <v/>
      </c>
      <c r="X96" s="71">
        <f>IF(OR(I96="",M96="",M96=0),"",I96/M96)</f>
        <v/>
      </c>
      <c r="Y96" s="71">
        <f>IF(OR(S96="",AB96=""),"",ROUND((1/MAX(S96,1))*100*AB96,0))</f>
        <v/>
      </c>
      <c r="Z96" s="119" t="n"/>
      <c r="AA96" s="119" t="n"/>
      <c r="AB96" s="117" t="n"/>
      <c r="AC96" s="57" t="n"/>
    </row>
    <row r="97" ht="15" customHeight="1" s="56">
      <c r="A97" s="57" t="n"/>
      <c r="B97" s="117" t="n"/>
      <c r="C97" s="117" t="n"/>
      <c r="D97" s="117" t="n"/>
      <c r="E97" s="117" t="n"/>
      <c r="F97" s="117" t="n"/>
      <c r="G97" s="117" t="n"/>
      <c r="H97" s="117" t="n"/>
      <c r="I97" s="68">
        <f>IF(F97="","",SUM(F97:H97))</f>
        <v/>
      </c>
      <c r="J97" s="117" t="n"/>
      <c r="K97" s="117" t="n"/>
      <c r="L97" s="117" t="n"/>
      <c r="M97" s="74">
        <f>IF(J97="","",ROUND((J97/7)*0.5+(K97/14)*0.3+(L97/30)*0.2,1))</f>
        <v/>
      </c>
      <c r="N97" s="117" t="n"/>
      <c r="O97" s="117" t="n"/>
      <c r="P97" s="117" t="n"/>
      <c r="Q97" s="117" t="n"/>
      <c r="R97" s="75">
        <f>IF(OR(M97="",O97=""),"",IF(N97="Conservative",M97*O97*2,IF(N97="Aggressive",M97*O97*1,M97*O97*1.5)))</f>
        <v/>
      </c>
      <c r="S97" s="75">
        <f>IF(OR(F97="",M97="",M97=0),"",F97/M97)</f>
        <v/>
      </c>
      <c r="T97" s="75">
        <f>IF(OR(R97="",M97="",O97=""),"",R97+M97*O97)</f>
        <v/>
      </c>
      <c r="U97" s="75">
        <f>IF(OR(T97="",I97=""),"",IF(T97-I97&lt;=0,0,IF(Q97="",CEILING(MAX(T97-I97,P97),1),CEILING(MAX(T97-I97,P97),Q97))))</f>
        <v/>
      </c>
      <c r="V97" s="76">
        <f>IF(OR(U97="",E97=""),"",U97*E97)</f>
        <v/>
      </c>
      <c r="W97" s="77">
        <f>IF(S97="","",IF(S97&lt;=7,"CRITICAL",IF(S97&lt;=14,"HIGH",IF(S97&lt;=30,"MEDIUM","LOW"))))</f>
        <v/>
      </c>
      <c r="X97" s="75">
        <f>IF(OR(I97="",M97="",M97=0),"",I97/M97)</f>
        <v/>
      </c>
      <c r="Y97" s="75">
        <f>IF(OR(S97="",AB97=""),"",ROUND((1/MAX(S97,1))*100*AB97,0))</f>
        <v/>
      </c>
      <c r="Z97" s="120" t="n"/>
      <c r="AA97" s="120" t="n"/>
      <c r="AB97" s="117" t="n"/>
      <c r="AC97" s="57" t="n"/>
    </row>
    <row r="98" ht="15" customHeight="1" s="56">
      <c r="A98" s="57" t="n"/>
      <c r="B98" s="117" t="n"/>
      <c r="C98" s="117" t="n"/>
      <c r="D98" s="117" t="n"/>
      <c r="E98" s="117" t="n"/>
      <c r="F98" s="117" t="n"/>
      <c r="G98" s="117" t="n"/>
      <c r="H98" s="117" t="n"/>
      <c r="I98" s="68">
        <f>IF(F98="","",SUM(F98:H98))</f>
        <v/>
      </c>
      <c r="J98" s="117" t="n"/>
      <c r="K98" s="117" t="n"/>
      <c r="L98" s="117" t="n"/>
      <c r="M98" s="70">
        <f>IF(J98="","",ROUND((J98/7)*0.5+(K98/14)*0.3+(L98/30)*0.2,1))</f>
        <v/>
      </c>
      <c r="N98" s="117" t="n"/>
      <c r="O98" s="117" t="n"/>
      <c r="P98" s="117" t="n"/>
      <c r="Q98" s="117" t="n"/>
      <c r="R98" s="71">
        <f>IF(OR(M98="",O98=""),"",IF(N98="Conservative",M98*O98*2,IF(N98="Aggressive",M98*O98*1,M98*O98*1.5)))</f>
        <v/>
      </c>
      <c r="S98" s="71">
        <f>IF(OR(F98="",M98="",M98=0),"",F98/M98)</f>
        <v/>
      </c>
      <c r="T98" s="71">
        <f>IF(OR(R98="",M98="",O98=""),"",R98+M98*O98)</f>
        <v/>
      </c>
      <c r="U98" s="71">
        <f>IF(OR(T98="",I98=""),"",IF(T98-I98&lt;=0,0,IF(Q98="",CEILING(MAX(T98-I98,P98),1),CEILING(MAX(T98-I98,P98),Q98))))</f>
        <v/>
      </c>
      <c r="V98" s="72">
        <f>IF(OR(U98="",E98=""),"",U98*E98)</f>
        <v/>
      </c>
      <c r="W98" s="73">
        <f>IF(S98="","",IF(S98&lt;=7,"CRITICAL",IF(S98&lt;=14,"HIGH",IF(S98&lt;=30,"MEDIUM","LOW"))))</f>
        <v/>
      </c>
      <c r="X98" s="71">
        <f>IF(OR(I98="",M98="",M98=0),"",I98/M98)</f>
        <v/>
      </c>
      <c r="Y98" s="71">
        <f>IF(OR(S98="",AB98=""),"",ROUND((1/MAX(S98,1))*100*AB98,0))</f>
        <v/>
      </c>
      <c r="Z98" s="119" t="n"/>
      <c r="AA98" s="119" t="n"/>
      <c r="AB98" s="117" t="n"/>
      <c r="AC98" s="57" t="n"/>
    </row>
    <row r="99" ht="15" customHeight="1" s="56">
      <c r="A99" s="57" t="n"/>
      <c r="B99" s="117" t="n"/>
      <c r="C99" s="117" t="n"/>
      <c r="D99" s="117" t="n"/>
      <c r="E99" s="117" t="n"/>
      <c r="F99" s="117" t="n"/>
      <c r="G99" s="117" t="n"/>
      <c r="H99" s="117" t="n"/>
      <c r="I99" s="68">
        <f>IF(F99="","",SUM(F99:H99))</f>
        <v/>
      </c>
      <c r="J99" s="117" t="n"/>
      <c r="K99" s="117" t="n"/>
      <c r="L99" s="117" t="n"/>
      <c r="M99" s="74">
        <f>IF(J99="","",ROUND((J99/7)*0.5+(K99/14)*0.3+(L99/30)*0.2,1))</f>
        <v/>
      </c>
      <c r="N99" s="117" t="n"/>
      <c r="O99" s="117" t="n"/>
      <c r="P99" s="117" t="n"/>
      <c r="Q99" s="117" t="n"/>
      <c r="R99" s="75">
        <f>IF(OR(M99="",O99=""),"",IF(N99="Conservative",M99*O99*2,IF(N99="Aggressive",M99*O99*1,M99*O99*1.5)))</f>
        <v/>
      </c>
      <c r="S99" s="75">
        <f>IF(OR(F99="",M99="",M99=0),"",F99/M99)</f>
        <v/>
      </c>
      <c r="T99" s="75">
        <f>IF(OR(R99="",M99="",O99=""),"",R99+M99*O99)</f>
        <v/>
      </c>
      <c r="U99" s="75">
        <f>IF(OR(T99="",I99=""),"",IF(T99-I99&lt;=0,0,IF(Q99="",CEILING(MAX(T99-I99,P99),1),CEILING(MAX(T99-I99,P99),Q99))))</f>
        <v/>
      </c>
      <c r="V99" s="76">
        <f>IF(OR(U99="",E99=""),"",U99*E99)</f>
        <v/>
      </c>
      <c r="W99" s="77">
        <f>IF(S99="","",IF(S99&lt;=7,"CRITICAL",IF(S99&lt;=14,"HIGH",IF(S99&lt;=30,"MEDIUM","LOW"))))</f>
        <v/>
      </c>
      <c r="X99" s="75">
        <f>IF(OR(I99="",M99="",M99=0),"",I99/M99)</f>
        <v/>
      </c>
      <c r="Y99" s="75">
        <f>IF(OR(S99="",AB99=""),"",ROUND((1/MAX(S99,1))*100*AB99,0))</f>
        <v/>
      </c>
      <c r="Z99" s="120" t="n"/>
      <c r="AA99" s="120" t="n"/>
      <c r="AB99" s="117" t="n"/>
      <c r="AC99" s="57" t="n"/>
    </row>
    <row r="100" ht="15" customHeight="1" s="56">
      <c r="A100" s="57" t="n"/>
      <c r="B100" s="117" t="n"/>
      <c r="C100" s="117" t="n"/>
      <c r="D100" s="117" t="n"/>
      <c r="E100" s="117" t="n"/>
      <c r="F100" s="117" t="n"/>
      <c r="G100" s="117" t="n"/>
      <c r="H100" s="117" t="n"/>
      <c r="I100" s="68">
        <f>IF(F100="","",SUM(F100:H100))</f>
        <v/>
      </c>
      <c r="J100" s="117" t="n"/>
      <c r="K100" s="117" t="n"/>
      <c r="L100" s="117" t="n"/>
      <c r="M100" s="70">
        <f>IF(J100="","",ROUND((J100/7)*0.5+(K100/14)*0.3+(L100/30)*0.2,1))</f>
        <v/>
      </c>
      <c r="N100" s="117" t="n"/>
      <c r="O100" s="117" t="n"/>
      <c r="P100" s="117" t="n"/>
      <c r="Q100" s="117" t="n"/>
      <c r="R100" s="71">
        <f>IF(OR(M100="",O100=""),"",IF(N100="Conservative",M100*O100*2,IF(N100="Aggressive",M100*O100*1,M100*O100*1.5)))</f>
        <v/>
      </c>
      <c r="S100" s="71">
        <f>IF(OR(F100="",M100="",M100=0),"",F100/M100)</f>
        <v/>
      </c>
      <c r="T100" s="71">
        <f>IF(OR(R100="",M100="",O100=""),"",R100+M100*O100)</f>
        <v/>
      </c>
      <c r="U100" s="71">
        <f>IF(OR(T100="",I100=""),"",IF(T100-I100&lt;=0,0,IF(Q100="",CEILING(MAX(T100-I100,P100),1),CEILING(MAX(T100-I100,P100),Q100))))</f>
        <v/>
      </c>
      <c r="V100" s="72">
        <f>IF(OR(U100="",E100=""),"",U100*E100)</f>
        <v/>
      </c>
      <c r="W100" s="73">
        <f>IF(S100="","",IF(S100&lt;=7,"CRITICAL",IF(S100&lt;=14,"HIGH",IF(S100&lt;=30,"MEDIUM","LOW"))))</f>
        <v/>
      </c>
      <c r="X100" s="71">
        <f>IF(OR(I100="",M100="",M100=0),"",I100/M100)</f>
        <v/>
      </c>
      <c r="Y100" s="71">
        <f>IF(OR(S100="",AB100=""),"",ROUND((1/MAX(S100,1))*100*AB100,0))</f>
        <v/>
      </c>
      <c r="Z100" s="119" t="n"/>
      <c r="AA100" s="119" t="n"/>
      <c r="AB100" s="117" t="n"/>
      <c r="AC100" s="57" t="n"/>
    </row>
    <row r="101" ht="15" customHeight="1" s="56">
      <c r="A101" s="57" t="n"/>
      <c r="B101" s="117" t="n"/>
      <c r="C101" s="117" t="n"/>
      <c r="D101" s="117" t="n"/>
      <c r="E101" s="117" t="n"/>
      <c r="F101" s="117" t="n"/>
      <c r="G101" s="117" t="n"/>
      <c r="H101" s="117" t="n"/>
      <c r="I101" s="68">
        <f>IF(F101="","",SUM(F101:H101))</f>
        <v/>
      </c>
      <c r="J101" s="117" t="n"/>
      <c r="K101" s="117" t="n"/>
      <c r="L101" s="117" t="n"/>
      <c r="M101" s="74">
        <f>IF(J101="","",ROUND((J101/7)*0.5+(K101/14)*0.3+(L101/30)*0.2,1))</f>
        <v/>
      </c>
      <c r="N101" s="117" t="n"/>
      <c r="O101" s="117" t="n"/>
      <c r="P101" s="117" t="n"/>
      <c r="Q101" s="117" t="n"/>
      <c r="R101" s="75">
        <f>IF(OR(M101="",O101=""),"",IF(N101="Conservative",M101*O101*2,IF(N101="Aggressive",M101*O101*1,M101*O101*1.5)))</f>
        <v/>
      </c>
      <c r="S101" s="75">
        <f>IF(OR(F101="",M101="",M101=0),"",F101/M101)</f>
        <v/>
      </c>
      <c r="T101" s="75">
        <f>IF(OR(R101="",M101="",O101=""),"",R101+M101*O101)</f>
        <v/>
      </c>
      <c r="U101" s="75">
        <f>IF(OR(T101="",I101=""),"",IF(T101-I101&lt;=0,0,IF(Q101="",CEILING(MAX(T101-I101,P101),1),CEILING(MAX(T101-I101,P101),Q101))))</f>
        <v/>
      </c>
      <c r="V101" s="76">
        <f>IF(OR(U101="",E101=""),"",U101*E101)</f>
        <v/>
      </c>
      <c r="W101" s="77">
        <f>IF(S101="","",IF(S101&lt;=7,"CRITICAL",IF(S101&lt;=14,"HIGH",IF(S101&lt;=30,"MEDIUM","LOW"))))</f>
        <v/>
      </c>
      <c r="X101" s="75">
        <f>IF(OR(I101="",M101="",M101=0),"",I101/M101)</f>
        <v/>
      </c>
      <c r="Y101" s="75">
        <f>IF(OR(S101="",AB101=""),"",ROUND((1/MAX(S101,1))*100*AB101,0))</f>
        <v/>
      </c>
      <c r="Z101" s="120" t="n"/>
      <c r="AA101" s="120" t="n"/>
      <c r="AB101" s="117" t="n"/>
      <c r="AC101" s="57" t="n"/>
    </row>
    <row r="102" ht="15" customHeight="1" s="56">
      <c r="A102" s="57" t="n"/>
      <c r="B102" s="117" t="n"/>
      <c r="C102" s="117" t="n"/>
      <c r="D102" s="117" t="n"/>
      <c r="E102" s="117" t="n"/>
      <c r="F102" s="117" t="n"/>
      <c r="G102" s="117" t="n"/>
      <c r="H102" s="117" t="n"/>
      <c r="I102" s="68">
        <f>IF(F102="","",SUM(F102:H102))</f>
        <v/>
      </c>
      <c r="J102" s="117" t="n"/>
      <c r="K102" s="117" t="n"/>
      <c r="L102" s="117" t="n"/>
      <c r="M102" s="70">
        <f>IF(J102="","",ROUND((J102/7)*0.5+(K102/14)*0.3+(L102/30)*0.2,1))</f>
        <v/>
      </c>
      <c r="N102" s="117" t="n"/>
      <c r="O102" s="117" t="n"/>
      <c r="P102" s="117" t="n"/>
      <c r="Q102" s="117" t="n"/>
      <c r="R102" s="71">
        <f>IF(OR(M102="",O102=""),"",IF(N102="Conservative",M102*O102*2,IF(N102="Aggressive",M102*O102*1,M102*O102*1.5)))</f>
        <v/>
      </c>
      <c r="S102" s="71">
        <f>IF(OR(F102="",M102="",M102=0),"",F102/M102)</f>
        <v/>
      </c>
      <c r="T102" s="71">
        <f>IF(OR(R102="",M102="",O102=""),"",R102+M102*O102)</f>
        <v/>
      </c>
      <c r="U102" s="71">
        <f>IF(OR(T102="",I102=""),"",IF(T102-I102&lt;=0,0,IF(Q102="",CEILING(MAX(T102-I102,P102),1),CEILING(MAX(T102-I102,P102),Q102))))</f>
        <v/>
      </c>
      <c r="V102" s="72">
        <f>IF(OR(U102="",E102=""),"",U102*E102)</f>
        <v/>
      </c>
      <c r="W102" s="73">
        <f>IF(S102="","",IF(S102&lt;=7,"CRITICAL",IF(S102&lt;=14,"HIGH",IF(S102&lt;=30,"MEDIUM","LOW"))))</f>
        <v/>
      </c>
      <c r="X102" s="71">
        <f>IF(OR(I102="",M102="",M102=0),"",I102/M102)</f>
        <v/>
      </c>
      <c r="Y102" s="71">
        <f>IF(OR(S102="",AB102=""),"",ROUND((1/MAX(S102,1))*100*AB102,0))</f>
        <v/>
      </c>
      <c r="Z102" s="119" t="n"/>
      <c r="AA102" s="119" t="n"/>
      <c r="AB102" s="117" t="n"/>
      <c r="AC102" s="57" t="n"/>
    </row>
    <row r="103" ht="15" customHeight="1" s="56">
      <c r="A103" s="57" t="n"/>
      <c r="B103" s="117" t="n"/>
      <c r="C103" s="117" t="n"/>
      <c r="D103" s="117" t="n"/>
      <c r="E103" s="117" t="n"/>
      <c r="F103" s="117" t="n"/>
      <c r="G103" s="117" t="n"/>
      <c r="H103" s="117" t="n"/>
      <c r="I103" s="68">
        <f>IF(F103="","",SUM(F103:H103))</f>
        <v/>
      </c>
      <c r="J103" s="117" t="n"/>
      <c r="K103" s="117" t="n"/>
      <c r="L103" s="117" t="n"/>
      <c r="M103" s="74">
        <f>IF(J103="","",ROUND((J103/7)*0.5+(K103/14)*0.3+(L103/30)*0.2,1))</f>
        <v/>
      </c>
      <c r="N103" s="117" t="n"/>
      <c r="O103" s="117" t="n"/>
      <c r="P103" s="117" t="n"/>
      <c r="Q103" s="117" t="n"/>
      <c r="R103" s="75">
        <f>IF(OR(M103="",O103=""),"",IF(N103="Conservative",M103*O103*2,IF(N103="Aggressive",M103*O103*1,M103*O103*1.5)))</f>
        <v/>
      </c>
      <c r="S103" s="75">
        <f>IF(OR(F103="",M103="",M103=0),"",F103/M103)</f>
        <v/>
      </c>
      <c r="T103" s="75">
        <f>IF(OR(R103="",M103="",O103=""),"",R103+M103*O103)</f>
        <v/>
      </c>
      <c r="U103" s="75">
        <f>IF(OR(T103="",I103=""),"",IF(T103-I103&lt;=0,0,IF(Q103="",CEILING(MAX(T103-I103,P103),1),CEILING(MAX(T103-I103,P103),Q103))))</f>
        <v/>
      </c>
      <c r="V103" s="76">
        <f>IF(OR(U103="",E103=""),"",U103*E103)</f>
        <v/>
      </c>
      <c r="W103" s="77">
        <f>IF(S103="","",IF(S103&lt;=7,"CRITICAL",IF(S103&lt;=14,"HIGH",IF(S103&lt;=30,"MEDIUM","LOW"))))</f>
        <v/>
      </c>
      <c r="X103" s="75">
        <f>IF(OR(I103="",M103="",M103=0),"",I103/M103)</f>
        <v/>
      </c>
      <c r="Y103" s="75">
        <f>IF(OR(S103="",AB103=""),"",ROUND((1/MAX(S103,1))*100*AB103,0))</f>
        <v/>
      </c>
      <c r="Z103" s="120" t="n"/>
      <c r="AA103" s="120" t="n"/>
      <c r="AB103" s="117" t="n"/>
      <c r="AC103" s="57" t="n"/>
    </row>
    <row r="104" ht="15" customHeight="1" s="56">
      <c r="A104" s="57" t="n"/>
      <c r="B104" s="117" t="n"/>
      <c r="C104" s="117" t="n"/>
      <c r="D104" s="117" t="n"/>
      <c r="E104" s="117" t="n"/>
      <c r="F104" s="117" t="n"/>
      <c r="G104" s="117" t="n"/>
      <c r="H104" s="117" t="n"/>
      <c r="I104" s="68">
        <f>IF(F104="","",SUM(F104:H104))</f>
        <v/>
      </c>
      <c r="J104" s="117" t="n"/>
      <c r="K104" s="117" t="n"/>
      <c r="L104" s="117" t="n"/>
      <c r="M104" s="70">
        <f>IF(J104="","",ROUND((J104/7)*0.5+(K104/14)*0.3+(L104/30)*0.2,1))</f>
        <v/>
      </c>
      <c r="N104" s="117" t="n"/>
      <c r="O104" s="117" t="n"/>
      <c r="P104" s="117" t="n"/>
      <c r="Q104" s="117" t="n"/>
      <c r="R104" s="71">
        <f>IF(OR(M104="",O104=""),"",IF(N104="Conservative",M104*O104*2,IF(N104="Aggressive",M104*O104*1,M104*O104*1.5)))</f>
        <v/>
      </c>
      <c r="S104" s="71">
        <f>IF(OR(F104="",M104="",M104=0),"",F104/M104)</f>
        <v/>
      </c>
      <c r="T104" s="71">
        <f>IF(OR(R104="",M104="",O104=""),"",R104+M104*O104)</f>
        <v/>
      </c>
      <c r="U104" s="71">
        <f>IF(OR(T104="",I104=""),"",IF(T104-I104&lt;=0,0,IF(Q104="",CEILING(MAX(T104-I104,P104),1),CEILING(MAX(T104-I104,P104),Q104))))</f>
        <v/>
      </c>
      <c r="V104" s="72">
        <f>IF(OR(U104="",E104=""),"",U104*E104)</f>
        <v/>
      </c>
      <c r="W104" s="73">
        <f>IF(S104="","",IF(S104&lt;=7,"CRITICAL",IF(S104&lt;=14,"HIGH",IF(S104&lt;=30,"MEDIUM","LOW"))))</f>
        <v/>
      </c>
      <c r="X104" s="71">
        <f>IF(OR(I104="",M104="",M104=0),"",I104/M104)</f>
        <v/>
      </c>
      <c r="Y104" s="71">
        <f>IF(OR(S104="",AB104=""),"",ROUND((1/MAX(S104,1))*100*AB104,0))</f>
        <v/>
      </c>
      <c r="Z104" s="119" t="n"/>
      <c r="AA104" s="119" t="n"/>
      <c r="AB104" s="117" t="n"/>
      <c r="AC104" s="57" t="n"/>
    </row>
    <row r="105" ht="15" customHeight="1" s="56">
      <c r="A105" s="57" t="n"/>
      <c r="B105" s="117" t="n"/>
      <c r="C105" s="117" t="n"/>
      <c r="D105" s="117" t="n"/>
      <c r="E105" s="117" t="n"/>
      <c r="F105" s="117" t="n"/>
      <c r="G105" s="117" t="n"/>
      <c r="H105" s="117" t="n"/>
      <c r="I105" s="68">
        <f>IF(F105="","",SUM(F105:H105))</f>
        <v/>
      </c>
      <c r="J105" s="117" t="n"/>
      <c r="K105" s="117" t="n"/>
      <c r="L105" s="117" t="n"/>
      <c r="M105" s="74">
        <f>IF(J105="","",ROUND((J105/7)*0.5+(K105/14)*0.3+(L105/30)*0.2,1))</f>
        <v/>
      </c>
      <c r="N105" s="117" t="n"/>
      <c r="O105" s="117" t="n"/>
      <c r="P105" s="117" t="n"/>
      <c r="Q105" s="117" t="n"/>
      <c r="R105" s="75">
        <f>IF(OR(M105="",O105=""),"",IF(N105="Conservative",M105*O105*2,IF(N105="Aggressive",M105*O105*1,M105*O105*1.5)))</f>
        <v/>
      </c>
      <c r="S105" s="75">
        <f>IF(OR(F105="",M105="",M105=0),"",F105/M105)</f>
        <v/>
      </c>
      <c r="T105" s="75">
        <f>IF(OR(R105="",M105="",O105=""),"",R105+M105*O105)</f>
        <v/>
      </c>
      <c r="U105" s="75">
        <f>IF(OR(T105="",I105=""),"",IF(T105-I105&lt;=0,0,IF(Q105="",CEILING(MAX(T105-I105,P105),1),CEILING(MAX(T105-I105,P105),Q105))))</f>
        <v/>
      </c>
      <c r="V105" s="76">
        <f>IF(OR(U105="",E105=""),"",U105*E105)</f>
        <v/>
      </c>
      <c r="W105" s="77">
        <f>IF(S105="","",IF(S105&lt;=7,"CRITICAL",IF(S105&lt;=14,"HIGH",IF(S105&lt;=30,"MEDIUM","LOW"))))</f>
        <v/>
      </c>
      <c r="X105" s="75">
        <f>IF(OR(I105="",M105="",M105=0),"",I105/M105)</f>
        <v/>
      </c>
      <c r="Y105" s="75">
        <f>IF(OR(S105="",AB105=""),"",ROUND((1/MAX(S105,1))*100*AB105,0))</f>
        <v/>
      </c>
      <c r="Z105" s="120" t="n"/>
      <c r="AA105" s="120" t="n"/>
      <c r="AB105" s="117" t="n"/>
      <c r="AC105" s="57" t="n"/>
    </row>
    <row r="106" ht="15" customHeight="1" s="56">
      <c r="A106" s="57" t="n"/>
      <c r="B106" s="57" t="n"/>
      <c r="C106" s="57" t="n"/>
      <c r="D106" s="57" t="n"/>
      <c r="E106" s="57" t="n"/>
      <c r="F106" s="57" t="n"/>
      <c r="G106" s="57" t="n"/>
      <c r="H106" s="57" t="n"/>
      <c r="I106" s="57" t="n"/>
      <c r="J106" s="57" t="n"/>
      <c r="K106" s="57" t="n"/>
      <c r="L106" s="57" t="n"/>
      <c r="M106" s="57" t="n"/>
      <c r="N106" s="57" t="n"/>
      <c r="O106" s="57" t="n"/>
      <c r="P106" s="57" t="n"/>
      <c r="Q106" s="57" t="n"/>
      <c r="R106" s="57" t="n"/>
      <c r="S106" s="57" t="n"/>
      <c r="T106" s="57" t="n"/>
      <c r="U106" s="57" t="n"/>
      <c r="V106" s="57" t="n"/>
      <c r="W106" s="57">
        <f>IF(X106="","",IF(X106&lt;=7,"CRITICAL",IF(X106&lt;=14,"HIGH",IF(X106&lt;=30,"MEDIUM","LOW"))))</f>
        <v/>
      </c>
      <c r="X106" s="57">
        <f>IF(OR(F106="",M106="",M106=0),"",F106/M106)</f>
        <v/>
      </c>
      <c r="Y106" s="57">
        <f>IF(OR(X106="",AB106=""),"",ROUND((1/MAX(X106,1))*100*AB106,0))</f>
        <v/>
      </c>
      <c r="Z106" s="57" t="n"/>
      <c r="AA106" s="57" t="n"/>
      <c r="AB106" s="57" t="n"/>
      <c r="AC106" s="57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autoFilter ref="B5:AB105"/>
  <mergeCells count="8">
    <mergeCell ref="B4:E4"/>
    <mergeCell ref="F4:I4"/>
    <mergeCell ref="J4:M4"/>
    <mergeCell ref="N4:Q4"/>
    <mergeCell ref="B3:AE3"/>
    <mergeCell ref="B2:AE2"/>
    <mergeCell ref="R4:V4"/>
    <mergeCell ref="W4:AA4"/>
  </mergeCells>
  <conditionalFormatting sqref="W6:W105">
    <cfRule type="cellIs" rank="0" priority="2" equalAverage="0" operator="equal" aboveAverage="0" dxfId="0" text="" percent="0" bottom="0">
      <formula>"CRITICAL"</formula>
    </cfRule>
    <cfRule type="cellIs" rank="0" priority="3" equalAverage="0" operator="equal" aboveAverage="0" dxfId="1" text="" percent="0" bottom="0">
      <formula>"HIGH"</formula>
    </cfRule>
    <cfRule type="cellIs" rank="0" priority="4" equalAverage="0" operator="equal" aboveAverage="0" dxfId="2" text="" percent="0" bottom="0">
      <formula>"LOW"</formula>
    </cfRule>
    <cfRule type="cellIs" priority="4" operator="equal" dxfId="4">
      <formula>"CRITICAL"</formula>
    </cfRule>
    <cfRule type="cellIs" priority="5" operator="equal" dxfId="5">
      <formula>"HIGH"</formula>
    </cfRule>
    <cfRule type="cellIs" priority="6" operator="equal" dxfId="6">
      <formula>"MEDIUM"</formula>
    </cfRule>
    <cfRule type="cellIs" priority="7" operator="equal" dxfId="7">
      <formula>"LOW"</formula>
    </cfRule>
  </conditionalFormatting>
  <dataValidations count="2">
    <dataValidation sqref="N6:N105" showDropDown="0" showInputMessage="0" showErrorMessage="0" allowBlank="0" type="list" errorStyle="stop" operator="between">
      <formula1>"Conservative,Normal,Aggressive"</formula1>
      <formula2>0</formula2>
    </dataValidation>
    <dataValidation sqref="Z6:Z105" showDropDown="0" showInputMessage="0" showErrorMessage="0" allowBlank="1" type="list">
      <formula1>"Order Now,Plan Order,Monitor,OK,Overstock"</formula1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 filterMode="0">
    <tabColor rgb="FF00A878"/>
    <outlinePr summaryBelow="1" summaryRight="1"/>
    <pageSetUpPr fitToPage="0"/>
  </sheetPr>
  <dimension ref="A1:L58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pane xSplit="2" ySplit="5" topLeftCell="C6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3" customWidth="1" style="55" min="1" max="1"/>
    <col width="15" customWidth="1" style="55" min="2" max="4"/>
    <col width="20" customWidth="1" style="55" min="5" max="5"/>
    <col width="15" customWidth="1" style="55" min="6" max="11"/>
  </cols>
  <sheetData>
    <row r="1" ht="15" customHeight="1" s="56">
      <c r="A1" s="57" t="n"/>
      <c r="B1" s="57" t="n"/>
      <c r="C1" s="57" t="n"/>
      <c r="D1" s="57" t="n"/>
      <c r="E1" s="57" t="n"/>
      <c r="F1" s="57" t="n"/>
      <c r="G1" s="57" t="n"/>
      <c r="H1" s="57" t="n"/>
      <c r="I1" s="57" t="n"/>
      <c r="J1" s="57" t="n"/>
      <c r="K1" s="57" t="n"/>
      <c r="L1" s="57" t="n"/>
    </row>
    <row r="2" ht="19.5" customHeight="1" s="56">
      <c r="A2" s="57" t="n"/>
      <c r="B2" s="58" t="inlineStr">
        <is>
          <t>PURCHASE ORDER TRACKER</t>
        </is>
      </c>
      <c r="L2" s="57" t="n"/>
    </row>
    <row r="3" ht="15" customHeight="1" s="56">
      <c r="A3" s="57" t="n"/>
      <c r="B3" s="59" t="inlineStr">
        <is>
          <t>Track all purchase orders, shipment status, and landed costs</t>
        </is>
      </c>
      <c r="L3" s="57" t="n"/>
    </row>
    <row r="4" ht="15" customHeight="1" s="56">
      <c r="A4" s="57" t="n"/>
      <c r="B4" s="57" t="n"/>
      <c r="C4" s="57" t="n"/>
      <c r="D4" s="57" t="n"/>
      <c r="E4" s="57" t="n"/>
      <c r="F4" s="57" t="n"/>
      <c r="G4" s="57" t="n"/>
      <c r="H4" s="57" t="n"/>
      <c r="I4" s="57" t="n"/>
      <c r="J4" s="57" t="n"/>
      <c r="K4" s="57" t="n"/>
      <c r="L4" s="57" t="n"/>
    </row>
    <row r="5" ht="15" customHeight="1" s="56">
      <c r="A5" s="57" t="n"/>
      <c r="B5" s="115" t="inlineStr">
        <is>
          <t>PO #</t>
        </is>
      </c>
      <c r="C5" s="115" t="inlineStr">
        <is>
          <t>Date</t>
        </is>
      </c>
      <c r="D5" s="115" t="inlineStr">
        <is>
          <t>Supplier</t>
        </is>
      </c>
      <c r="E5" s="115" t="inlineStr">
        <is>
          <t>ASIN/SKU</t>
        </is>
      </c>
      <c r="F5" s="115" t="inlineStr">
        <is>
          <t>Qty Ordered</t>
        </is>
      </c>
      <c r="G5" s="115" t="inlineStr">
        <is>
          <t>Unit Cost ($)</t>
        </is>
      </c>
      <c r="H5" s="115" t="inlineStr">
        <is>
          <t>Shipping ($)</t>
        </is>
      </c>
      <c r="I5" s="66" t="inlineStr">
        <is>
          <t>Total ($)</t>
        </is>
      </c>
      <c r="J5" s="115" t="inlineStr">
        <is>
          <t>Status</t>
        </is>
      </c>
      <c r="K5" s="115" t="inlineStr">
        <is>
          <t>ETA</t>
        </is>
      </c>
      <c r="L5" s="57" t="n"/>
    </row>
    <row r="6" ht="15" customHeight="1" s="56">
      <c r="A6" s="57" t="n"/>
      <c r="B6" s="117" t="n">
        <v>1</v>
      </c>
      <c r="C6" s="121" t="n">
        <v>46082</v>
      </c>
      <c r="D6" s="117" t="inlineStr">
        <is>
          <t>Shenzhen HydroTech Co.</t>
        </is>
      </c>
      <c r="E6" s="117" t="inlineStr">
        <is>
          <t>B09V3KXJPB / WH-BTL-BLK-32</t>
        </is>
      </c>
      <c r="F6" s="117" t="n">
        <v>500</v>
      </c>
      <c r="G6" s="118" t="n">
        <v>3.2</v>
      </c>
      <c r="H6" s="118" t="n">
        <v>380</v>
      </c>
      <c r="I6" s="78">
        <f>IF(OR(F6="",G6=""),"",F6*G6+H6)</f>
        <v/>
      </c>
      <c r="J6" s="117" t="inlineStr">
        <is>
          <t>In Transit</t>
        </is>
      </c>
      <c r="K6" s="121" t="n">
        <v>46117</v>
      </c>
      <c r="L6" s="57" t="n"/>
    </row>
    <row r="7" ht="15" customHeight="1" s="56">
      <c r="A7" s="57" t="n"/>
      <c r="B7" s="117" t="n">
        <v>2</v>
      </c>
      <c r="C7" s="121" t="n">
        <v>46086</v>
      </c>
      <c r="D7" s="117" t="inlineStr">
        <is>
          <t>Guangzhou Kitchen Supply</t>
        </is>
      </c>
      <c r="E7" s="117" t="inlineStr">
        <is>
          <t>B08N5WRWNW / KT-SET-SS-12</t>
        </is>
      </c>
      <c r="F7" s="117" t="n">
        <v>300</v>
      </c>
      <c r="G7" s="118" t="n">
        <v>2.8</v>
      </c>
      <c r="H7" s="118" t="n">
        <v>220</v>
      </c>
      <c r="I7" s="79">
        <f>IF(OR(F7="",G7=""),"",F7*G7+H7)</f>
        <v/>
      </c>
      <c r="J7" s="117" t="inlineStr">
        <is>
          <t>Delivered</t>
        </is>
      </c>
      <c r="K7" s="121" t="n">
        <v>46101</v>
      </c>
      <c r="L7" s="57" t="n"/>
    </row>
    <row r="8" ht="15" customHeight="1" s="56">
      <c r="A8" s="57" t="n"/>
      <c r="B8" s="117" t="n">
        <v>3</v>
      </c>
      <c r="C8" s="121" t="n">
        <v>46091</v>
      </c>
      <c r="D8" s="117" t="inlineStr">
        <is>
          <t>Yiwu FitGear Factory</t>
        </is>
      </c>
      <c r="E8" s="117" t="inlineStr">
        <is>
          <t>B07PQNHSMX / YG-MAT-PUR-6</t>
        </is>
      </c>
      <c r="F8" s="117" t="n">
        <v>200</v>
      </c>
      <c r="G8" s="118" t="n">
        <v>4.5</v>
      </c>
      <c r="H8" s="118" t="n">
        <v>350</v>
      </c>
      <c r="I8" s="78">
        <f>IF(OR(F8="",G8=""),"",F8*G8+H8)</f>
        <v/>
      </c>
      <c r="J8" s="117" t="inlineStr">
        <is>
          <t>Shipped</t>
        </is>
      </c>
      <c r="K8" s="121" t="n">
        <v>46127</v>
      </c>
      <c r="L8" s="57" t="n"/>
    </row>
    <row r="9" ht="15" customHeight="1" s="56">
      <c r="A9" s="57" t="n"/>
      <c r="B9" s="117" t="n">
        <v>4</v>
      </c>
      <c r="C9" s="121" t="n">
        <v>46073</v>
      </c>
      <c r="D9" s="117" t="inlineStr">
        <is>
          <t>Dongguan Electronics</t>
        </is>
      </c>
      <c r="E9" s="117" t="inlineStr">
        <is>
          <t>B0BN2CK3YD / LED-STRIP-5M</t>
        </is>
      </c>
      <c r="F9" s="117" t="n">
        <v>500</v>
      </c>
      <c r="G9" s="118" t="n">
        <v>1.8</v>
      </c>
      <c r="H9" s="118" t="n">
        <v>280</v>
      </c>
      <c r="I9" s="79">
        <f>IF(OR(F9="",G9=""),"",F9*G9+H9)</f>
        <v/>
      </c>
      <c r="J9" s="117" t="inlineStr">
        <is>
          <t>Ordered</t>
        </is>
      </c>
      <c r="K9" s="121" t="n">
        <v>46122</v>
      </c>
      <c r="L9" s="57" t="n"/>
    </row>
    <row r="10" ht="15" customHeight="1" s="56">
      <c r="A10" s="57" t="n"/>
      <c r="B10" s="117" t="n">
        <v>5</v>
      </c>
      <c r="C10" s="121" t="n">
        <v>46096</v>
      </c>
      <c r="D10" s="117" t="inlineStr">
        <is>
          <t>Anji Bamboo Products</t>
        </is>
      </c>
      <c r="E10" s="117" t="inlineStr">
        <is>
          <t>B0C3XYZABC / BB-CUTBOARD-3</t>
        </is>
      </c>
      <c r="F10" s="117" t="n">
        <v>100</v>
      </c>
      <c r="G10" s="118" t="n">
        <v>6.9</v>
      </c>
      <c r="H10" s="118" t="n">
        <v>180</v>
      </c>
      <c r="I10" s="78">
        <f>IF(OR(F10="",G10=""),"",F10*G10+H10)</f>
        <v/>
      </c>
      <c r="J10" s="117" t="inlineStr">
        <is>
          <t>Draft</t>
        </is>
      </c>
      <c r="K10" s="121" t="n">
        <v>46143</v>
      </c>
      <c r="L10" s="57" t="n"/>
    </row>
    <row r="11" ht="15" customHeight="1" s="56">
      <c r="A11" s="57" t="n"/>
      <c r="B11" s="117" t="n">
        <v>6</v>
      </c>
      <c r="C11" s="117" t="n"/>
      <c r="D11" s="117" t="n"/>
      <c r="E11" s="117" t="n"/>
      <c r="F11" s="117" t="n"/>
      <c r="G11" s="117" t="n"/>
      <c r="H11" s="117" t="n"/>
      <c r="I11" s="79">
        <f>IF(OR(F11="",G11=""),"",F11*G11+H11)</f>
        <v/>
      </c>
      <c r="J11" s="117" t="n"/>
      <c r="K11" s="117" t="n"/>
      <c r="L11" s="57" t="n"/>
    </row>
    <row r="12" ht="15" customHeight="1" s="56">
      <c r="A12" s="57" t="n"/>
      <c r="B12" s="117" t="n">
        <v>7</v>
      </c>
      <c r="C12" s="117" t="n"/>
      <c r="D12" s="117" t="n"/>
      <c r="E12" s="117" t="n"/>
      <c r="F12" s="117" t="n"/>
      <c r="G12" s="117" t="n"/>
      <c r="H12" s="117" t="n"/>
      <c r="I12" s="78">
        <f>IF(OR(F12="",G12=""),"",F12*G12+H12)</f>
        <v/>
      </c>
      <c r="J12" s="117" t="n"/>
      <c r="K12" s="117" t="n"/>
      <c r="L12" s="57" t="n"/>
    </row>
    <row r="13" ht="15" customHeight="1" s="56">
      <c r="A13" s="57" t="n"/>
      <c r="B13" s="117" t="n">
        <v>8</v>
      </c>
      <c r="C13" s="117" t="n"/>
      <c r="D13" s="117" t="n"/>
      <c r="E13" s="117" t="n"/>
      <c r="F13" s="117" t="n"/>
      <c r="G13" s="117" t="n"/>
      <c r="H13" s="117" t="n"/>
      <c r="I13" s="79">
        <f>IF(OR(F13="",G13=""),"",F13*G13+H13)</f>
        <v/>
      </c>
      <c r="J13" s="117" t="n"/>
      <c r="K13" s="117" t="n"/>
      <c r="L13" s="57" t="n"/>
    </row>
    <row r="14" ht="15" customHeight="1" s="56">
      <c r="A14" s="57" t="n"/>
      <c r="B14" s="117" t="n">
        <v>9</v>
      </c>
      <c r="C14" s="117" t="n"/>
      <c r="D14" s="117" t="n"/>
      <c r="E14" s="117" t="n"/>
      <c r="F14" s="117" t="n"/>
      <c r="G14" s="117" t="n"/>
      <c r="H14" s="117" t="n"/>
      <c r="I14" s="78">
        <f>IF(OR(F14="",G14=""),"",F14*G14+H14)</f>
        <v/>
      </c>
      <c r="J14" s="117" t="n"/>
      <c r="K14" s="117" t="n"/>
      <c r="L14" s="57" t="n"/>
    </row>
    <row r="15" ht="15" customHeight="1" s="56">
      <c r="A15" s="57" t="n"/>
      <c r="B15" s="117" t="n">
        <v>10</v>
      </c>
      <c r="C15" s="117" t="n"/>
      <c r="D15" s="117" t="n"/>
      <c r="E15" s="117" t="n"/>
      <c r="F15" s="117" t="n"/>
      <c r="G15" s="117" t="n"/>
      <c r="H15" s="117" t="n"/>
      <c r="I15" s="79">
        <f>IF(OR(F15="",G15=""),"",F15*G15+H15)</f>
        <v/>
      </c>
      <c r="J15" s="117" t="n"/>
      <c r="K15" s="117" t="n"/>
      <c r="L15" s="57" t="n"/>
    </row>
    <row r="16" ht="15" customHeight="1" s="56">
      <c r="A16" s="57" t="n"/>
      <c r="B16" s="117" t="n">
        <v>11</v>
      </c>
      <c r="C16" s="117" t="n"/>
      <c r="D16" s="117" t="n"/>
      <c r="E16" s="117" t="n"/>
      <c r="F16" s="117" t="n"/>
      <c r="G16" s="117" t="n"/>
      <c r="H16" s="117" t="n"/>
      <c r="I16" s="78">
        <f>IF(OR(F16="",G16=""),"",F16*G16+H16)</f>
        <v/>
      </c>
      <c r="J16" s="117" t="n"/>
      <c r="K16" s="117" t="n"/>
      <c r="L16" s="57" t="n"/>
    </row>
    <row r="17" ht="15" customHeight="1" s="56">
      <c r="A17" s="57" t="n"/>
      <c r="B17" s="117" t="n">
        <v>12</v>
      </c>
      <c r="C17" s="117" t="n"/>
      <c r="D17" s="117" t="n"/>
      <c r="E17" s="117" t="n"/>
      <c r="F17" s="117" t="n"/>
      <c r="G17" s="117" t="n"/>
      <c r="H17" s="117" t="n"/>
      <c r="I17" s="79">
        <f>IF(OR(F17="",G17=""),"",F17*G17+H17)</f>
        <v/>
      </c>
      <c r="J17" s="117" t="n"/>
      <c r="K17" s="117" t="n"/>
      <c r="L17" s="57" t="n"/>
    </row>
    <row r="18" ht="15" customHeight="1" s="56">
      <c r="A18" s="57" t="n"/>
      <c r="B18" s="117" t="n">
        <v>13</v>
      </c>
      <c r="C18" s="117" t="n"/>
      <c r="D18" s="117" t="n"/>
      <c r="E18" s="117" t="n"/>
      <c r="F18" s="117" t="n"/>
      <c r="G18" s="117" t="n"/>
      <c r="H18" s="117" t="n"/>
      <c r="I18" s="78">
        <f>IF(OR(F18="",G18=""),"",F18*G18+H18)</f>
        <v/>
      </c>
      <c r="J18" s="117" t="n"/>
      <c r="K18" s="117" t="n"/>
      <c r="L18" s="57" t="n"/>
    </row>
    <row r="19" ht="15" customHeight="1" s="56">
      <c r="A19" s="57" t="n"/>
      <c r="B19" s="117" t="n">
        <v>14</v>
      </c>
      <c r="C19" s="117" t="n"/>
      <c r="D19" s="117" t="n"/>
      <c r="E19" s="117" t="n"/>
      <c r="F19" s="117" t="n"/>
      <c r="G19" s="117" t="n"/>
      <c r="H19" s="117" t="n"/>
      <c r="I19" s="79">
        <f>IF(OR(F19="",G19=""),"",F19*G19+H19)</f>
        <v/>
      </c>
      <c r="J19" s="117" t="n"/>
      <c r="K19" s="117" t="n"/>
      <c r="L19" s="57" t="n"/>
    </row>
    <row r="20" ht="15" customHeight="1" s="56">
      <c r="A20" s="57" t="n"/>
      <c r="B20" s="117" t="n">
        <v>15</v>
      </c>
      <c r="C20" s="117" t="n"/>
      <c r="D20" s="117" t="n"/>
      <c r="E20" s="117" t="n"/>
      <c r="F20" s="117" t="n"/>
      <c r="G20" s="117" t="n"/>
      <c r="H20" s="117" t="n"/>
      <c r="I20" s="78">
        <f>IF(OR(F20="",G20=""),"",F20*G20+H20)</f>
        <v/>
      </c>
      <c r="J20" s="117" t="n"/>
      <c r="K20" s="117" t="n"/>
      <c r="L20" s="57" t="n"/>
    </row>
    <row r="21" ht="15" customHeight="1" s="56">
      <c r="A21" s="57" t="n"/>
      <c r="B21" s="117" t="n">
        <v>16</v>
      </c>
      <c r="C21" s="117" t="n"/>
      <c r="D21" s="117" t="n"/>
      <c r="E21" s="117" t="n"/>
      <c r="F21" s="117" t="n"/>
      <c r="G21" s="117" t="n"/>
      <c r="H21" s="117" t="n"/>
      <c r="I21" s="79">
        <f>IF(OR(F21="",G21=""),"",F21*G21+H21)</f>
        <v/>
      </c>
      <c r="J21" s="117" t="n"/>
      <c r="K21" s="117" t="n"/>
      <c r="L21" s="57" t="n"/>
    </row>
    <row r="22" ht="15" customHeight="1" s="56">
      <c r="A22" s="57" t="n"/>
      <c r="B22" s="117" t="n">
        <v>17</v>
      </c>
      <c r="C22" s="117" t="n"/>
      <c r="D22" s="117" t="n"/>
      <c r="E22" s="117" t="n"/>
      <c r="F22" s="117" t="n"/>
      <c r="G22" s="117" t="n"/>
      <c r="H22" s="117" t="n"/>
      <c r="I22" s="78">
        <f>IF(OR(F22="",G22=""),"",F22*G22+H22)</f>
        <v/>
      </c>
      <c r="J22" s="117" t="n"/>
      <c r="K22" s="117" t="n"/>
      <c r="L22" s="57" t="n"/>
    </row>
    <row r="23" ht="15" customHeight="1" s="56">
      <c r="A23" s="57" t="n"/>
      <c r="B23" s="117" t="n">
        <v>18</v>
      </c>
      <c r="C23" s="117" t="n"/>
      <c r="D23" s="117" t="n"/>
      <c r="E23" s="117" t="n"/>
      <c r="F23" s="117" t="n"/>
      <c r="G23" s="117" t="n"/>
      <c r="H23" s="117" t="n"/>
      <c r="I23" s="79">
        <f>IF(OR(F23="",G23=""),"",F23*G23+H23)</f>
        <v/>
      </c>
      <c r="J23" s="117" t="n"/>
      <c r="K23" s="117" t="n"/>
      <c r="L23" s="57" t="n"/>
    </row>
    <row r="24" ht="15" customHeight="1" s="56">
      <c r="A24" s="57" t="n"/>
      <c r="B24" s="117" t="n">
        <v>19</v>
      </c>
      <c r="C24" s="117" t="n"/>
      <c r="D24" s="117" t="n"/>
      <c r="E24" s="117" t="n"/>
      <c r="F24" s="117" t="n"/>
      <c r="G24" s="117" t="n"/>
      <c r="H24" s="117" t="n"/>
      <c r="I24" s="78">
        <f>IF(OR(F24="",G24=""),"",F24*G24+H24)</f>
        <v/>
      </c>
      <c r="J24" s="117" t="n"/>
      <c r="K24" s="117" t="n"/>
      <c r="L24" s="57" t="n"/>
    </row>
    <row r="25" ht="15" customHeight="1" s="56">
      <c r="A25" s="57" t="n"/>
      <c r="B25" s="117" t="n">
        <v>20</v>
      </c>
      <c r="C25" s="117" t="n"/>
      <c r="D25" s="117" t="n"/>
      <c r="E25" s="117" t="n"/>
      <c r="F25" s="117" t="n"/>
      <c r="G25" s="117" t="n"/>
      <c r="H25" s="117" t="n"/>
      <c r="I25" s="79">
        <f>IF(OR(F25="",G25=""),"",F25*G25+H25)</f>
        <v/>
      </c>
      <c r="J25" s="117" t="n"/>
      <c r="K25" s="117" t="n"/>
      <c r="L25" s="57" t="n"/>
    </row>
    <row r="26" ht="15" customHeight="1" s="56">
      <c r="A26" s="57" t="n"/>
      <c r="B26" s="117" t="n">
        <v>21</v>
      </c>
      <c r="C26" s="117" t="n"/>
      <c r="D26" s="117" t="n"/>
      <c r="E26" s="117" t="n"/>
      <c r="F26" s="117" t="n"/>
      <c r="G26" s="117" t="n"/>
      <c r="H26" s="117" t="n"/>
      <c r="I26" s="78">
        <f>IF(OR(F26="",G26=""),"",F26*G26+H26)</f>
        <v/>
      </c>
      <c r="J26" s="117" t="n"/>
      <c r="K26" s="117" t="n"/>
      <c r="L26" s="57" t="n"/>
    </row>
    <row r="27" ht="15" customHeight="1" s="56">
      <c r="A27" s="57" t="n"/>
      <c r="B27" s="117" t="n">
        <v>22</v>
      </c>
      <c r="C27" s="117" t="n"/>
      <c r="D27" s="117" t="n"/>
      <c r="E27" s="117" t="n"/>
      <c r="F27" s="117" t="n"/>
      <c r="G27" s="117" t="n"/>
      <c r="H27" s="117" t="n"/>
      <c r="I27" s="79">
        <f>IF(OR(F27="",G27=""),"",F27*G27+H27)</f>
        <v/>
      </c>
      <c r="J27" s="117" t="n"/>
      <c r="K27" s="117" t="n"/>
      <c r="L27" s="57" t="n"/>
    </row>
    <row r="28" ht="15" customHeight="1" s="56">
      <c r="A28" s="57" t="n"/>
      <c r="B28" s="117" t="n">
        <v>23</v>
      </c>
      <c r="C28" s="117" t="n"/>
      <c r="D28" s="117" t="n"/>
      <c r="E28" s="117" t="n"/>
      <c r="F28" s="117" t="n"/>
      <c r="G28" s="117" t="n"/>
      <c r="H28" s="117" t="n"/>
      <c r="I28" s="78">
        <f>IF(OR(F28="",G28=""),"",F28*G28+H28)</f>
        <v/>
      </c>
      <c r="J28" s="117" t="n"/>
      <c r="K28" s="117" t="n"/>
      <c r="L28" s="57" t="n"/>
    </row>
    <row r="29" ht="15" customHeight="1" s="56">
      <c r="A29" s="57" t="n"/>
      <c r="B29" s="117" t="n">
        <v>24</v>
      </c>
      <c r="C29" s="117" t="n"/>
      <c r="D29" s="117" t="n"/>
      <c r="E29" s="117" t="n"/>
      <c r="F29" s="117" t="n"/>
      <c r="G29" s="117" t="n"/>
      <c r="H29" s="117" t="n"/>
      <c r="I29" s="79">
        <f>IF(OR(F29="",G29=""),"",F29*G29+H29)</f>
        <v/>
      </c>
      <c r="J29" s="117" t="n"/>
      <c r="K29" s="117" t="n"/>
      <c r="L29" s="57" t="n"/>
    </row>
    <row r="30" ht="15" customHeight="1" s="56">
      <c r="A30" s="57" t="n"/>
      <c r="B30" s="117" t="n">
        <v>25</v>
      </c>
      <c r="C30" s="117" t="n"/>
      <c r="D30" s="117" t="n"/>
      <c r="E30" s="117" t="n"/>
      <c r="F30" s="117" t="n"/>
      <c r="G30" s="117" t="n"/>
      <c r="H30" s="117" t="n"/>
      <c r="I30" s="78">
        <f>IF(OR(F30="",G30=""),"",F30*G30+H30)</f>
        <v/>
      </c>
      <c r="J30" s="117" t="n"/>
      <c r="K30" s="117" t="n"/>
      <c r="L30" s="57" t="n"/>
    </row>
    <row r="31" ht="15" customHeight="1" s="56">
      <c r="A31" s="57" t="n"/>
      <c r="B31" s="117" t="n">
        <v>26</v>
      </c>
      <c r="C31" s="117" t="n"/>
      <c r="D31" s="117" t="n"/>
      <c r="E31" s="117" t="n"/>
      <c r="F31" s="117" t="n"/>
      <c r="G31" s="117" t="n"/>
      <c r="H31" s="117" t="n"/>
      <c r="I31" s="79">
        <f>IF(OR(F31="",G31=""),"",F31*G31+H31)</f>
        <v/>
      </c>
      <c r="J31" s="117" t="n"/>
      <c r="K31" s="117" t="n"/>
      <c r="L31" s="57" t="n"/>
    </row>
    <row r="32" ht="15" customHeight="1" s="56">
      <c r="A32" s="57" t="n"/>
      <c r="B32" s="117" t="n">
        <v>27</v>
      </c>
      <c r="C32" s="117" t="n"/>
      <c r="D32" s="117" t="n"/>
      <c r="E32" s="117" t="n"/>
      <c r="F32" s="117" t="n"/>
      <c r="G32" s="117" t="n"/>
      <c r="H32" s="117" t="n"/>
      <c r="I32" s="78">
        <f>IF(OR(F32="",G32=""),"",F32*G32+H32)</f>
        <v/>
      </c>
      <c r="J32" s="117" t="n"/>
      <c r="K32" s="117" t="n"/>
      <c r="L32" s="57" t="n"/>
    </row>
    <row r="33" ht="15" customHeight="1" s="56">
      <c r="A33" s="57" t="n"/>
      <c r="B33" s="117" t="n">
        <v>28</v>
      </c>
      <c r="C33" s="117" t="n"/>
      <c r="D33" s="117" t="n"/>
      <c r="E33" s="117" t="n"/>
      <c r="F33" s="117" t="n"/>
      <c r="G33" s="117" t="n"/>
      <c r="H33" s="117" t="n"/>
      <c r="I33" s="79">
        <f>IF(OR(F33="",G33=""),"",F33*G33+H33)</f>
        <v/>
      </c>
      <c r="J33" s="117" t="n"/>
      <c r="K33" s="117" t="n"/>
      <c r="L33" s="57" t="n"/>
    </row>
    <row r="34" ht="15" customHeight="1" s="56">
      <c r="A34" s="57" t="n"/>
      <c r="B34" s="117" t="n">
        <v>29</v>
      </c>
      <c r="C34" s="117" t="n"/>
      <c r="D34" s="117" t="n"/>
      <c r="E34" s="117" t="n"/>
      <c r="F34" s="117" t="n"/>
      <c r="G34" s="117" t="n"/>
      <c r="H34" s="117" t="n"/>
      <c r="I34" s="78">
        <f>IF(OR(F34="",G34=""),"",F34*G34+H34)</f>
        <v/>
      </c>
      <c r="J34" s="117" t="n"/>
      <c r="K34" s="117" t="n"/>
      <c r="L34" s="57" t="n"/>
    </row>
    <row r="35" ht="15" customHeight="1" s="56">
      <c r="A35" s="57" t="n"/>
      <c r="B35" s="117" t="n">
        <v>30</v>
      </c>
      <c r="C35" s="117" t="n"/>
      <c r="D35" s="117" t="n"/>
      <c r="E35" s="117" t="n"/>
      <c r="F35" s="117" t="n"/>
      <c r="G35" s="117" t="n"/>
      <c r="H35" s="117" t="n"/>
      <c r="I35" s="79">
        <f>IF(OR(F35="",G35=""),"",F35*G35+H35)</f>
        <v/>
      </c>
      <c r="J35" s="117" t="n"/>
      <c r="K35" s="117" t="n"/>
      <c r="L35" s="57" t="n"/>
    </row>
    <row r="36" ht="15" customHeight="1" s="56">
      <c r="A36" s="57" t="n"/>
      <c r="B36" s="117" t="n">
        <v>31</v>
      </c>
      <c r="C36" s="117" t="n"/>
      <c r="D36" s="117" t="n"/>
      <c r="E36" s="117" t="n"/>
      <c r="F36" s="117" t="n"/>
      <c r="G36" s="117" t="n"/>
      <c r="H36" s="117" t="n"/>
      <c r="I36" s="78">
        <f>IF(OR(F36="",G36=""),"",F36*G36+H36)</f>
        <v/>
      </c>
      <c r="J36" s="117" t="n"/>
      <c r="K36" s="117" t="n"/>
      <c r="L36" s="57" t="n"/>
    </row>
    <row r="37" ht="15" customHeight="1" s="56">
      <c r="A37" s="57" t="n"/>
      <c r="B37" s="117" t="n">
        <v>32</v>
      </c>
      <c r="C37" s="117" t="n"/>
      <c r="D37" s="117" t="n"/>
      <c r="E37" s="117" t="n"/>
      <c r="F37" s="117" t="n"/>
      <c r="G37" s="117" t="n"/>
      <c r="H37" s="117" t="n"/>
      <c r="I37" s="79">
        <f>IF(OR(F37="",G37=""),"",F37*G37+H37)</f>
        <v/>
      </c>
      <c r="J37" s="117" t="n"/>
      <c r="K37" s="117" t="n"/>
      <c r="L37" s="57" t="n"/>
    </row>
    <row r="38" ht="15" customHeight="1" s="56">
      <c r="A38" s="57" t="n"/>
      <c r="B38" s="117" t="n">
        <v>33</v>
      </c>
      <c r="C38" s="117" t="n"/>
      <c r="D38" s="117" t="n"/>
      <c r="E38" s="117" t="n"/>
      <c r="F38" s="117" t="n"/>
      <c r="G38" s="117" t="n"/>
      <c r="H38" s="117" t="n"/>
      <c r="I38" s="78">
        <f>IF(OR(F38="",G38=""),"",F38*G38+H38)</f>
        <v/>
      </c>
      <c r="J38" s="117" t="n"/>
      <c r="K38" s="117" t="n"/>
      <c r="L38" s="57" t="n"/>
    </row>
    <row r="39" ht="15" customHeight="1" s="56">
      <c r="A39" s="57" t="n"/>
      <c r="B39" s="117" t="n">
        <v>34</v>
      </c>
      <c r="C39" s="117" t="n"/>
      <c r="D39" s="117" t="n"/>
      <c r="E39" s="117" t="n"/>
      <c r="F39" s="117" t="n"/>
      <c r="G39" s="117" t="n"/>
      <c r="H39" s="117" t="n"/>
      <c r="I39" s="79">
        <f>IF(OR(F39="",G39=""),"",F39*G39+H39)</f>
        <v/>
      </c>
      <c r="J39" s="117" t="n"/>
      <c r="K39" s="117" t="n"/>
      <c r="L39" s="57" t="n"/>
    </row>
    <row r="40" ht="15" customHeight="1" s="56">
      <c r="A40" s="57" t="n"/>
      <c r="B40" s="117" t="n">
        <v>35</v>
      </c>
      <c r="C40" s="117" t="n"/>
      <c r="D40" s="117" t="n"/>
      <c r="E40" s="117" t="n"/>
      <c r="F40" s="117" t="n"/>
      <c r="G40" s="117" t="n"/>
      <c r="H40" s="117" t="n"/>
      <c r="I40" s="78">
        <f>IF(OR(F40="",G40=""),"",F40*G40+H40)</f>
        <v/>
      </c>
      <c r="J40" s="117" t="n"/>
      <c r="K40" s="117" t="n"/>
      <c r="L40" s="57" t="n"/>
    </row>
    <row r="41" ht="15" customHeight="1" s="56">
      <c r="A41" s="57" t="n"/>
      <c r="B41" s="117" t="n">
        <v>36</v>
      </c>
      <c r="C41" s="117" t="n"/>
      <c r="D41" s="117" t="n"/>
      <c r="E41" s="117" t="n"/>
      <c r="F41" s="117" t="n"/>
      <c r="G41" s="117" t="n"/>
      <c r="H41" s="117" t="n"/>
      <c r="I41" s="79">
        <f>IF(OR(F41="",G41=""),"",F41*G41+H41)</f>
        <v/>
      </c>
      <c r="J41" s="117" t="n"/>
      <c r="K41" s="117" t="n"/>
      <c r="L41" s="57" t="n"/>
    </row>
    <row r="42" ht="15" customHeight="1" s="56">
      <c r="A42" s="57" t="n"/>
      <c r="B42" s="117" t="n">
        <v>37</v>
      </c>
      <c r="C42" s="117" t="n"/>
      <c r="D42" s="117" t="n"/>
      <c r="E42" s="117" t="n"/>
      <c r="F42" s="117" t="n"/>
      <c r="G42" s="117" t="n"/>
      <c r="H42" s="117" t="n"/>
      <c r="I42" s="78">
        <f>IF(OR(F42="",G42=""),"",F42*G42+H42)</f>
        <v/>
      </c>
      <c r="J42" s="117" t="n"/>
      <c r="K42" s="117" t="n"/>
      <c r="L42" s="57" t="n"/>
    </row>
    <row r="43" ht="15" customHeight="1" s="56">
      <c r="A43" s="57" t="n"/>
      <c r="B43" s="117" t="n">
        <v>38</v>
      </c>
      <c r="C43" s="117" t="n"/>
      <c r="D43" s="117" t="n"/>
      <c r="E43" s="117" t="n"/>
      <c r="F43" s="117" t="n"/>
      <c r="G43" s="117" t="n"/>
      <c r="H43" s="117" t="n"/>
      <c r="I43" s="79">
        <f>IF(OR(F43="",G43=""),"",F43*G43+H43)</f>
        <v/>
      </c>
      <c r="J43" s="117" t="n"/>
      <c r="K43" s="117" t="n"/>
      <c r="L43" s="57" t="n"/>
    </row>
    <row r="44" ht="15" customHeight="1" s="56">
      <c r="A44" s="57" t="n"/>
      <c r="B44" s="117" t="n">
        <v>39</v>
      </c>
      <c r="C44" s="117" t="n"/>
      <c r="D44" s="117" t="n"/>
      <c r="E44" s="117" t="n"/>
      <c r="F44" s="117" t="n"/>
      <c r="G44" s="117" t="n"/>
      <c r="H44" s="117" t="n"/>
      <c r="I44" s="78">
        <f>IF(OR(F44="",G44=""),"",F44*G44+H44)</f>
        <v/>
      </c>
      <c r="J44" s="117" t="n"/>
      <c r="K44" s="117" t="n"/>
      <c r="L44" s="57" t="n"/>
    </row>
    <row r="45" ht="15" customHeight="1" s="56">
      <c r="A45" s="57" t="n"/>
      <c r="B45" s="117" t="n">
        <v>40</v>
      </c>
      <c r="C45" s="117" t="n"/>
      <c r="D45" s="117" t="n"/>
      <c r="E45" s="117" t="n"/>
      <c r="F45" s="117" t="n"/>
      <c r="G45" s="117" t="n"/>
      <c r="H45" s="117" t="n"/>
      <c r="I45" s="79">
        <f>IF(OR(F45="",G45=""),"",F45*G45+H45)</f>
        <v/>
      </c>
      <c r="J45" s="117" t="n"/>
      <c r="K45" s="117" t="n"/>
      <c r="L45" s="57" t="n"/>
    </row>
    <row r="46" ht="15" customHeight="1" s="56">
      <c r="A46" s="57" t="n"/>
      <c r="B46" s="117" t="n">
        <v>41</v>
      </c>
      <c r="C46" s="117" t="n"/>
      <c r="D46" s="117" t="n"/>
      <c r="E46" s="117" t="n"/>
      <c r="F46" s="117" t="n"/>
      <c r="G46" s="117" t="n"/>
      <c r="H46" s="117" t="n"/>
      <c r="I46" s="78">
        <f>IF(OR(F46="",G46=""),"",F46*G46+H46)</f>
        <v/>
      </c>
      <c r="J46" s="117" t="n"/>
      <c r="K46" s="117" t="n"/>
      <c r="L46" s="57" t="n"/>
    </row>
    <row r="47" ht="15" customHeight="1" s="56">
      <c r="A47" s="57" t="n"/>
      <c r="B47" s="117" t="n">
        <v>42</v>
      </c>
      <c r="C47" s="117" t="n"/>
      <c r="D47" s="117" t="n"/>
      <c r="E47" s="117" t="n"/>
      <c r="F47" s="117" t="n"/>
      <c r="G47" s="117" t="n"/>
      <c r="H47" s="117" t="n"/>
      <c r="I47" s="79">
        <f>IF(OR(F47="",G47=""),"",F47*G47+H47)</f>
        <v/>
      </c>
      <c r="J47" s="117" t="n"/>
      <c r="K47" s="117" t="n"/>
      <c r="L47" s="57" t="n"/>
    </row>
    <row r="48" ht="15" customHeight="1" s="56">
      <c r="A48" s="57" t="n"/>
      <c r="B48" s="117" t="n">
        <v>43</v>
      </c>
      <c r="C48" s="117" t="n"/>
      <c r="D48" s="117" t="n"/>
      <c r="E48" s="117" t="n"/>
      <c r="F48" s="117" t="n"/>
      <c r="G48" s="117" t="n"/>
      <c r="H48" s="117" t="n"/>
      <c r="I48" s="78">
        <f>IF(OR(F48="",G48=""),"",F48*G48+H48)</f>
        <v/>
      </c>
      <c r="J48" s="117" t="n"/>
      <c r="K48" s="117" t="n"/>
      <c r="L48" s="57" t="n"/>
    </row>
    <row r="49" ht="15" customHeight="1" s="56">
      <c r="A49" s="57" t="n"/>
      <c r="B49" s="117" t="n">
        <v>44</v>
      </c>
      <c r="C49" s="117" t="n"/>
      <c r="D49" s="117" t="n"/>
      <c r="E49" s="117" t="n"/>
      <c r="F49" s="117" t="n"/>
      <c r="G49" s="117" t="n"/>
      <c r="H49" s="117" t="n"/>
      <c r="I49" s="79">
        <f>IF(OR(F49="",G49=""),"",F49*G49+H49)</f>
        <v/>
      </c>
      <c r="J49" s="117" t="n"/>
      <c r="K49" s="117" t="n"/>
      <c r="L49" s="57" t="n"/>
    </row>
    <row r="50" ht="15" customHeight="1" s="56">
      <c r="A50" s="57" t="n"/>
      <c r="B50" s="117" t="n">
        <v>45</v>
      </c>
      <c r="C50" s="117" t="n"/>
      <c r="D50" s="117" t="n"/>
      <c r="E50" s="117" t="n"/>
      <c r="F50" s="117" t="n"/>
      <c r="G50" s="117" t="n"/>
      <c r="H50" s="117" t="n"/>
      <c r="I50" s="78">
        <f>IF(OR(F50="",G50=""),"",F50*G50+H50)</f>
        <v/>
      </c>
      <c r="J50" s="117" t="n"/>
      <c r="K50" s="117" t="n"/>
      <c r="L50" s="57" t="n"/>
    </row>
    <row r="51" ht="15" customHeight="1" s="56">
      <c r="A51" s="57" t="n"/>
      <c r="B51" s="117" t="n">
        <v>46</v>
      </c>
      <c r="C51" s="117" t="n"/>
      <c r="D51" s="117" t="n"/>
      <c r="E51" s="117" t="n"/>
      <c r="F51" s="117" t="n"/>
      <c r="G51" s="117" t="n"/>
      <c r="H51" s="117" t="n"/>
      <c r="I51" s="79">
        <f>IF(OR(F51="",G51=""),"",F51*G51+H51)</f>
        <v/>
      </c>
      <c r="J51" s="117" t="n"/>
      <c r="K51" s="117" t="n"/>
      <c r="L51" s="57" t="n"/>
    </row>
    <row r="52" ht="15" customHeight="1" s="56">
      <c r="A52" s="57" t="n"/>
      <c r="B52" s="117" t="n">
        <v>47</v>
      </c>
      <c r="C52" s="117" t="n"/>
      <c r="D52" s="117" t="n"/>
      <c r="E52" s="117" t="n"/>
      <c r="F52" s="117" t="n"/>
      <c r="G52" s="117" t="n"/>
      <c r="H52" s="117" t="n"/>
      <c r="I52" s="78">
        <f>IF(OR(F52="",G52=""),"",F52*G52+H52)</f>
        <v/>
      </c>
      <c r="J52" s="117" t="n"/>
      <c r="K52" s="117" t="n"/>
      <c r="L52" s="57" t="n"/>
    </row>
    <row r="53" ht="15" customHeight="1" s="56">
      <c r="A53" s="57" t="n"/>
      <c r="B53" s="117" t="n">
        <v>48</v>
      </c>
      <c r="C53" s="117" t="n"/>
      <c r="D53" s="117" t="n"/>
      <c r="E53" s="117" t="n"/>
      <c r="F53" s="117" t="n"/>
      <c r="G53" s="117" t="n"/>
      <c r="H53" s="117" t="n"/>
      <c r="I53" s="79">
        <f>IF(OR(F53="",G53=""),"",F53*G53+H53)</f>
        <v/>
      </c>
      <c r="J53" s="117" t="n"/>
      <c r="K53" s="117" t="n"/>
      <c r="L53" s="57" t="n"/>
    </row>
    <row r="54" ht="15" customHeight="1" s="56">
      <c r="A54" s="57" t="n"/>
      <c r="B54" s="117" t="n">
        <v>49</v>
      </c>
      <c r="C54" s="117" t="n"/>
      <c r="D54" s="117" t="n"/>
      <c r="E54" s="117" t="n"/>
      <c r="F54" s="117" t="n"/>
      <c r="G54" s="117" t="n"/>
      <c r="H54" s="117" t="n"/>
      <c r="I54" s="78">
        <f>IF(OR(F54="",G54=""),"",F54*G54+H54)</f>
        <v/>
      </c>
      <c r="J54" s="117" t="n"/>
      <c r="K54" s="117" t="n"/>
      <c r="L54" s="57" t="n"/>
    </row>
    <row r="55" ht="15" customHeight="1" s="56">
      <c r="A55" s="57" t="n"/>
      <c r="B55" s="117" t="n">
        <v>50</v>
      </c>
      <c r="C55" s="117" t="n"/>
      <c r="D55" s="117" t="n"/>
      <c r="E55" s="117" t="n"/>
      <c r="F55" s="117" t="n"/>
      <c r="G55" s="117" t="n"/>
      <c r="H55" s="117" t="n"/>
      <c r="I55" s="79">
        <f>IF(OR(F55="",G55=""),"",F55*G55+H55)</f>
        <v/>
      </c>
      <c r="J55" s="117" t="n"/>
      <c r="K55" s="117" t="n"/>
      <c r="L55" s="57" t="n"/>
    </row>
    <row r="56" ht="15" customHeight="1" s="56">
      <c r="A56" s="57" t="n"/>
      <c r="B56" s="57" t="n"/>
      <c r="C56" s="57" t="n"/>
      <c r="D56" s="57" t="n"/>
      <c r="E56" s="57" t="n"/>
      <c r="F56" s="57" t="n"/>
      <c r="G56" s="57" t="n"/>
      <c r="H56" s="80" t="inlineStr">
        <is>
          <t>TOTAL:</t>
        </is>
      </c>
      <c r="I56" s="81">
        <f>SUM(I6:I55)</f>
        <v/>
      </c>
      <c r="J56" s="57" t="n"/>
      <c r="K56" s="57" t="n"/>
      <c r="L56" s="57" t="n"/>
    </row>
    <row r="57" ht="15" customHeight="1" s="56">
      <c r="A57" s="57" t="n"/>
      <c r="B57" s="57" t="n"/>
      <c r="C57" s="57" t="n"/>
      <c r="D57" s="57" t="n"/>
      <c r="E57" s="57" t="n"/>
      <c r="F57" s="57" t="n"/>
      <c r="G57" s="57" t="n"/>
      <c r="H57" s="57" t="n"/>
      <c r="I57" s="57" t="n"/>
      <c r="J57" s="57" t="n"/>
      <c r="K57" s="57" t="n"/>
      <c r="L57" s="57" t="n"/>
    </row>
    <row r="58" ht="15" customHeight="1" s="56">
      <c r="A58" s="57" t="n"/>
      <c r="B58" s="57" t="n"/>
      <c r="C58" s="57" t="n"/>
      <c r="D58" s="57" t="n"/>
      <c r="E58" s="57" t="n"/>
      <c r="F58" s="57" t="n"/>
      <c r="G58" s="57" t="n"/>
      <c r="H58" s="57" t="n"/>
      <c r="I58" s="57" t="n"/>
      <c r="J58" s="57" t="n"/>
      <c r="K58" s="57" t="n"/>
      <c r="L58" s="57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autoFilter ref="B5:K55"/>
  <mergeCells count="2">
    <mergeCell ref="B3:K3"/>
    <mergeCell ref="B2:K2"/>
  </mergeCells>
  <conditionalFormatting sqref="J6:J55">
    <cfRule type="cellIs" rank="0" priority="2" equalAverage="0" operator="equal" aboveAverage="0" dxfId="2" text="" percent="0" bottom="0">
      <formula>"Delivered"</formula>
    </cfRule>
    <cfRule type="cellIs" rank="0" priority="3" equalAverage="0" operator="equal" aboveAverage="0" dxfId="3" text="" percent="0" bottom="0">
      <formula>"In Transit"</formula>
    </cfRule>
  </conditionalFormatting>
  <dataValidations count="1">
    <dataValidation sqref="J6:J55" showDropDown="0" showInputMessage="0" showErrorMessage="0" allowBlank="0" type="list" errorStyle="stop" operator="between">
      <formula1>"Draft,Ordered,Shipped,In Transit,Delivered,Checked In"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 filterMode="0">
    <tabColor rgb="FFE63946"/>
    <outlinePr summaryBelow="1" summaryRight="1"/>
    <pageSetUpPr fitToPage="0"/>
  </sheetPr>
  <dimension ref="A1:L20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55" min="1" max="1"/>
    <col width="16" customWidth="1" style="55" min="2" max="2"/>
    <col width="80" customWidth="1" style="55" min="3" max="3"/>
    <col width="16" customWidth="1" style="55" min="4" max="10"/>
  </cols>
  <sheetData>
    <row r="1" ht="15" customHeight="1" s="56">
      <c r="A1" s="57" t="n"/>
      <c r="B1" s="57" t="n"/>
      <c r="C1" s="57" t="n"/>
      <c r="D1" s="57" t="n"/>
      <c r="E1" s="57" t="n"/>
      <c r="F1" s="57" t="n"/>
      <c r="G1" s="57" t="n"/>
      <c r="H1" s="57" t="n"/>
      <c r="I1" s="57" t="n"/>
      <c r="J1" s="57" t="n"/>
      <c r="K1" s="57" t="n"/>
      <c r="L1" s="57" t="n"/>
    </row>
    <row r="2" ht="19.5" customHeight="1" s="56">
      <c r="A2" s="57" t="n"/>
      <c r="B2" s="58" t="inlineStr">
        <is>
          <t>INVENTORY ANOMALY MONITOR</t>
        </is>
      </c>
      <c r="K2" s="57" t="n"/>
      <c r="L2" s="57" t="n"/>
    </row>
    <row r="3" ht="15" customHeight="1" s="56">
      <c r="A3" s="57" t="n"/>
      <c r="B3" s="59" t="inlineStr">
        <is>
          <t>Auto-detect dead stock, over-orders, velocity drops, and low-margin items</t>
        </is>
      </c>
      <c r="K3" s="57" t="n"/>
      <c r="L3" s="57" t="n"/>
    </row>
    <row r="4" ht="15" customHeight="1" s="56">
      <c r="A4" s="57" t="n"/>
      <c r="B4" s="57" t="n"/>
      <c r="C4" s="57" t="n"/>
      <c r="D4" s="57" t="n"/>
      <c r="E4" s="57" t="n"/>
      <c r="F4" s="57" t="n"/>
      <c r="G4" s="57" t="n"/>
      <c r="H4" s="57" t="n"/>
      <c r="I4" s="57" t="n"/>
      <c r="J4" s="57" t="n"/>
      <c r="K4" s="57" t="n"/>
      <c r="L4" s="57" t="n"/>
    </row>
    <row r="5" ht="15" customHeight="1" s="56">
      <c r="A5" s="57" t="n"/>
      <c r="B5" s="82" t="inlineStr">
        <is>
          <t>Dead Stock (&gt;90 days)</t>
        </is>
      </c>
      <c r="C5" s="83" t="n"/>
      <c r="D5" s="57" t="n"/>
      <c r="E5" s="84" t="inlineStr">
        <is>
          <t>Overstock (&gt;60 days)</t>
        </is>
      </c>
      <c r="F5" s="85" t="n"/>
      <c r="G5" s="57" t="n"/>
      <c r="H5" s="86" t="inlineStr">
        <is>
          <t>Velocity Drops</t>
        </is>
      </c>
      <c r="I5" s="87" t="n"/>
      <c r="J5" s="57" t="n"/>
      <c r="K5" s="57" t="n"/>
      <c r="L5" s="57" t="n"/>
    </row>
    <row r="6" ht="24" customHeight="1" s="56">
      <c r="A6" s="57" t="n"/>
      <c r="B6" s="88">
        <f>COUNTIFS(RestockPlanner[Days of Stock],"&gt;90",RestockPlanner[Available],"&gt;0")</f>
        <v/>
      </c>
      <c r="C6" s="89" t="n"/>
      <c r="D6" s="57" t="n"/>
      <c r="E6" s="90">
        <f>COUNTIFS(RestockPlanner[Days of Stock],"&gt;60",RestockPlanner[Days of Stock],"&lt;90",RestockPlanner[Available],"&gt;0")</f>
        <v/>
      </c>
      <c r="F6" s="89" t="n"/>
      <c r="G6" s="57" t="n"/>
      <c r="H6" s="91">
        <f>SUMPRODUCT((RestockPlanner[7-Day Sales]&lt;RestockPlanner[30-Day Sales]*7/30*0.5)*(RestockPlanner[7-Day Sales]&gt;0))</f>
        <v/>
      </c>
      <c r="I6" s="89" t="n"/>
      <c r="J6" s="57" t="n"/>
      <c r="K6" s="57" t="n"/>
      <c r="L6" s="57" t="n"/>
    </row>
    <row r="7" ht="15" customHeight="1" s="56">
      <c r="A7" s="57" t="n"/>
      <c r="B7" s="57" t="n"/>
      <c r="C7" s="57" t="n"/>
      <c r="D7" s="57" t="n"/>
      <c r="E7" s="57" t="n"/>
      <c r="F7" s="57" t="n"/>
      <c r="G7" s="57" t="n"/>
      <c r="H7" s="57" t="n"/>
      <c r="I7" s="57" t="n"/>
      <c r="J7" s="57" t="n"/>
      <c r="K7" s="57" t="n"/>
      <c r="L7" s="57" t="n"/>
    </row>
    <row r="8" ht="15" customHeight="1" s="56">
      <c r="A8" s="57" t="n"/>
      <c r="B8" s="82" t="inlineStr">
        <is>
          <t>Stockout Risk (CRITICAL)</t>
        </is>
      </c>
      <c r="C8" s="83" t="n"/>
      <c r="D8" s="57" t="n"/>
      <c r="E8" s="84" t="inlineStr">
        <is>
          <t>Stockout Risk (HIGH)</t>
        </is>
      </c>
      <c r="F8" s="85" t="n"/>
      <c r="G8" s="57" t="n"/>
      <c r="H8" s="82" t="inlineStr">
        <is>
          <t>Low Margin Items</t>
        </is>
      </c>
      <c r="I8" s="83" t="n"/>
      <c r="J8" s="57" t="n"/>
      <c r="K8" s="57" t="n"/>
      <c r="L8" s="57" t="n"/>
    </row>
    <row r="9" ht="24" customHeight="1" s="56">
      <c r="A9" s="57" t="n"/>
      <c r="B9" s="88">
        <f>COUNTIF(RestockPlanner[Stockout Risk],"CRITICAL")</f>
        <v/>
      </c>
      <c r="C9" s="89" t="n"/>
      <c r="D9" s="57" t="n"/>
      <c r="E9" s="90">
        <f>COUNTIF(RestockPlanner[Stockout Risk],"HIGH")</f>
        <v/>
      </c>
      <c r="F9" s="89" t="n"/>
      <c r="G9" s="57" t="n"/>
      <c r="H9" s="88">
        <f>COUNTIFS(RestockPlanner[Profit/Unit ($)],"&lt;1",RestockPlanner[Profit/Unit ($)],"&gt;0")</f>
        <v/>
      </c>
      <c r="I9" s="89" t="n"/>
      <c r="J9" s="57" t="n"/>
      <c r="K9" s="57" t="n"/>
      <c r="L9" s="57" t="n"/>
    </row>
    <row r="10" ht="15" customHeight="1" s="56">
      <c r="A10" s="57" t="n"/>
      <c r="B10" s="57" t="n"/>
      <c r="C10" s="57" t="n"/>
      <c r="D10" s="57" t="n"/>
      <c r="E10" s="57" t="n"/>
      <c r="F10" s="57" t="n"/>
      <c r="G10" s="57" t="n"/>
      <c r="H10" s="57" t="n"/>
      <c r="I10" s="57" t="n"/>
      <c r="J10" s="57" t="n"/>
      <c r="K10" s="57" t="n"/>
      <c r="L10" s="57" t="n"/>
    </row>
    <row r="11" ht="15" customHeight="1" s="56">
      <c r="A11" s="57" t="n"/>
      <c r="B11" s="57" t="n"/>
      <c r="C11" s="57" t="n"/>
      <c r="D11" s="57" t="n"/>
      <c r="E11" s="57" t="n"/>
      <c r="F11" s="57" t="n"/>
      <c r="G11" s="57" t="n"/>
      <c r="H11" s="57" t="n"/>
      <c r="I11" s="57" t="n"/>
      <c r="J11" s="57" t="n"/>
      <c r="K11" s="57" t="n"/>
      <c r="L11" s="57" t="n"/>
    </row>
    <row r="12" ht="15" customHeight="1" s="56">
      <c r="A12" s="57" t="n"/>
      <c r="B12" s="92" t="inlineStr">
        <is>
          <t xml:space="preserve">  ANOMALY DEFINITIONS</t>
        </is>
      </c>
      <c r="C12" s="93" t="n"/>
      <c r="D12" s="93" t="n"/>
      <c r="E12" s="93" t="n"/>
      <c r="F12" s="93" t="n"/>
      <c r="G12" s="93" t="n"/>
      <c r="H12" s="93" t="n"/>
      <c r="I12" s="93" t="n"/>
      <c r="J12" s="94" t="n"/>
      <c r="K12" s="57" t="n"/>
      <c r="L12" s="57" t="n"/>
    </row>
    <row r="13" ht="15" customHeight="1" s="56">
      <c r="A13" s="57" t="n"/>
      <c r="B13" s="95" t="inlineStr">
        <is>
          <t xml:space="preserve">  Dead Stock:</t>
        </is>
      </c>
      <c r="C13" s="96" t="inlineStr">
        <is>
          <t>Products with &gt;90 days of inventory at current sales rate. Consider liquidating or running promotions.</t>
        </is>
      </c>
      <c r="D13" s="97" t="n"/>
      <c r="E13" s="97" t="n"/>
      <c r="F13" s="97" t="n"/>
      <c r="G13" s="97" t="n"/>
      <c r="H13" s="97" t="n"/>
      <c r="I13" s="97" t="n"/>
      <c r="J13" s="97" t="n"/>
      <c r="K13" s="57" t="n"/>
      <c r="L13" s="57" t="n"/>
    </row>
    <row r="14" ht="15" customHeight="1" s="56">
      <c r="A14" s="57" t="n"/>
      <c r="B14" s="95" t="inlineStr">
        <is>
          <t xml:space="preserve">  Overstock:</t>
        </is>
      </c>
      <c r="C14" s="96" t="inlineStr">
        <is>
          <t>Products with 60-90 days supply. Reduce next order quantities and monitor velocity.</t>
        </is>
      </c>
      <c r="D14" s="97" t="n"/>
      <c r="E14" s="97" t="n"/>
      <c r="F14" s="97" t="n"/>
      <c r="G14" s="97" t="n"/>
      <c r="H14" s="97" t="n"/>
      <c r="I14" s="97" t="n"/>
      <c r="J14" s="97" t="n"/>
      <c r="K14" s="57" t="n"/>
      <c r="L14" s="57" t="n"/>
    </row>
    <row r="15" ht="15" customHeight="1" s="56">
      <c r="A15" s="57" t="n"/>
      <c r="B15" s="95" t="inlineStr">
        <is>
          <t xml:space="preserve">  Velocity Drop:</t>
        </is>
      </c>
      <c r="C15" s="96" t="inlineStr">
        <is>
          <t>7-day velocity dropped below 50% of 30-day average. Investigate listing issues, competition, or seasonality.</t>
        </is>
      </c>
      <c r="D15" s="97" t="n"/>
      <c r="E15" s="97" t="n"/>
      <c r="F15" s="97" t="n"/>
      <c r="G15" s="97" t="n"/>
      <c r="H15" s="97" t="n"/>
      <c r="I15" s="97" t="n"/>
      <c r="J15" s="97" t="n"/>
      <c r="K15" s="57" t="n"/>
      <c r="L15" s="57" t="n"/>
    </row>
    <row r="16" ht="15" customHeight="1" s="56">
      <c r="A16" s="57" t="n"/>
      <c r="B16" s="95" t="inlineStr">
        <is>
          <t xml:space="preserve">  Stockout Risk:</t>
        </is>
      </c>
      <c r="C16" s="96" t="inlineStr">
        <is>
          <t>CRITICAL = &lt;7 days of stock. HIGH = &lt;14 days. Order immediately or expedite inbound shipments.</t>
        </is>
      </c>
      <c r="D16" s="97" t="n"/>
      <c r="E16" s="97" t="n"/>
      <c r="F16" s="97" t="n"/>
      <c r="G16" s="97" t="n"/>
      <c r="H16" s="97" t="n"/>
      <c r="I16" s="97" t="n"/>
      <c r="J16" s="97" t="n"/>
      <c r="K16" s="57" t="n"/>
      <c r="L16" s="57" t="n"/>
    </row>
    <row r="17" ht="15" customHeight="1" s="56">
      <c r="A17" s="57" t="n"/>
      <c r="B17" s="95" t="inlineStr">
        <is>
          <t xml:space="preserve">  Low Margin:</t>
        </is>
      </c>
      <c r="C17" s="96" t="inlineStr">
        <is>
          <t>Products with profit/unit &lt; $1. Evaluate whether to continue selling or negotiate better supplier pricing.</t>
        </is>
      </c>
      <c r="D17" s="97" t="n"/>
      <c r="E17" s="97" t="n"/>
      <c r="F17" s="97" t="n"/>
      <c r="G17" s="97" t="n"/>
      <c r="H17" s="97" t="n"/>
      <c r="I17" s="97" t="n"/>
      <c r="J17" s="97" t="n"/>
      <c r="K17" s="57" t="n"/>
      <c r="L17" s="57" t="n"/>
    </row>
    <row r="18" ht="15" customHeight="1" s="56">
      <c r="A18" s="57" t="n"/>
      <c r="B18" s="57" t="n"/>
      <c r="C18" s="57" t="n"/>
      <c r="D18" s="57" t="n"/>
      <c r="E18" s="57" t="n"/>
      <c r="F18" s="57" t="n"/>
      <c r="G18" s="57" t="n"/>
      <c r="H18" s="57" t="n"/>
      <c r="I18" s="57" t="n"/>
      <c r="J18" s="57" t="n"/>
      <c r="K18" s="57" t="n"/>
      <c r="L18" s="57" t="n"/>
    </row>
    <row r="19" ht="15" customHeight="1" s="56">
      <c r="A19" s="57" t="n"/>
      <c r="B19" s="57" t="n"/>
      <c r="C19" s="57" t="n"/>
      <c r="D19" s="57" t="n"/>
      <c r="E19" s="57" t="n"/>
      <c r="F19" s="57" t="n"/>
      <c r="G19" s="57" t="n"/>
      <c r="H19" s="57" t="n"/>
      <c r="I19" s="57" t="n"/>
      <c r="J19" s="57" t="n"/>
      <c r="K19" s="57" t="n"/>
      <c r="L19" s="57" t="n"/>
    </row>
    <row r="20" ht="15" customHeight="1" s="56">
      <c r="A20" s="57" t="n"/>
      <c r="B20" s="57" t="n"/>
      <c r="C20" s="57" t="n"/>
      <c r="D20" s="57" t="n"/>
      <c r="E20" s="57" t="n"/>
      <c r="F20" s="57" t="n"/>
      <c r="G20" s="57" t="n"/>
      <c r="H20" s="57" t="n"/>
      <c r="I20" s="57" t="n"/>
      <c r="J20" s="57" t="n"/>
      <c r="K20" s="57" t="n"/>
      <c r="L20" s="57" t="n"/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14">
    <mergeCell ref="B8:C8"/>
    <mergeCell ref="B6:C6"/>
    <mergeCell ref="B3:J3"/>
    <mergeCell ref="E6:F6"/>
    <mergeCell ref="H6:I6"/>
    <mergeCell ref="B5:C5"/>
    <mergeCell ref="E8:F8"/>
    <mergeCell ref="E5:F5"/>
    <mergeCell ref="H5:I5"/>
    <mergeCell ref="H8:I8"/>
    <mergeCell ref="B9:C9"/>
    <mergeCell ref="E9:F9"/>
    <mergeCell ref="H9:I9"/>
    <mergeCell ref="B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F7B731"/>
    <outlinePr summaryBelow="1" summaryRight="1"/>
    <pageSetUpPr fitToPage="0"/>
  </sheetPr>
  <dimension ref="A1:L20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55" min="1" max="1"/>
    <col width="16" customWidth="1" style="55" min="2" max="10"/>
  </cols>
  <sheetData>
    <row r="1" ht="15" customHeight="1" s="56">
      <c r="A1" s="57" t="n"/>
      <c r="B1" s="57" t="n"/>
      <c r="C1" s="57" t="n"/>
      <c r="D1" s="57" t="n"/>
      <c r="E1" s="57" t="n"/>
      <c r="F1" s="57" t="n"/>
      <c r="G1" s="57" t="n"/>
      <c r="H1" s="57" t="n"/>
      <c r="I1" s="57" t="n"/>
      <c r="J1" s="57" t="n"/>
      <c r="K1" s="57" t="n"/>
      <c r="L1" s="57" t="n"/>
    </row>
    <row r="2" ht="19.5" customHeight="1" s="56">
      <c r="A2" s="57" t="n"/>
      <c r="B2" s="58" t="inlineStr">
        <is>
          <t>INVENTORY HEALTH SCORECARD</t>
        </is>
      </c>
      <c r="K2" s="57" t="n"/>
      <c r="L2" s="57" t="n"/>
    </row>
    <row r="3" ht="15" customHeight="1" s="56">
      <c r="A3" s="57" t="n"/>
      <c r="B3" s="59" t="inlineStr">
        <is>
          <t>Overall health metrics and trends for your FBA inventory portfolio</t>
        </is>
      </c>
      <c r="K3" s="57" t="n"/>
      <c r="L3" s="57" t="n"/>
    </row>
    <row r="4" ht="15" customHeight="1" s="56">
      <c r="A4" s="57" t="n"/>
      <c r="B4" s="57" t="n"/>
      <c r="C4" s="57" t="n"/>
      <c r="D4" s="57" t="n"/>
      <c r="E4" s="57" t="n"/>
      <c r="F4" s="57" t="n"/>
      <c r="G4" s="57" t="n"/>
      <c r="H4" s="57" t="n"/>
      <c r="I4" s="57" t="n"/>
      <c r="J4" s="57" t="n"/>
      <c r="K4" s="57" t="n"/>
      <c r="L4" s="57" t="n"/>
    </row>
    <row r="5" ht="15" customHeight="1" s="56">
      <c r="A5" s="57" t="n"/>
      <c r="B5" s="98" t="inlineStr">
        <is>
          <t>Total SKUs Active</t>
        </is>
      </c>
      <c r="C5" s="99" t="n"/>
      <c r="D5" s="57" t="n"/>
      <c r="E5" s="100" t="inlineStr">
        <is>
          <t>Total Inventory Value</t>
        </is>
      </c>
      <c r="F5" s="101" t="n"/>
      <c r="G5" s="57" t="n"/>
      <c r="H5" s="84" t="inlineStr">
        <is>
          <t>Pending Orders ($)</t>
        </is>
      </c>
      <c r="I5" s="85" t="n"/>
      <c r="J5" s="57" t="n"/>
      <c r="K5" s="57" t="n"/>
      <c r="L5" s="57" t="n"/>
    </row>
    <row r="6" ht="24" customHeight="1" s="56">
      <c r="A6" s="57" t="n"/>
      <c r="B6" s="102">
        <f>COUNTA(RestockPlanner[ASIN])</f>
        <v/>
      </c>
      <c r="C6" s="89" t="n"/>
      <c r="D6" s="57" t="n"/>
      <c r="E6" s="103">
        <f>SUMPRODUCT(IF(RestockPlanner[Total Coverage Days]="",0,RestockPlanner[Total Coverage Days])*IF(RestockPlanner[Unit Cost ($)]="",0,RestockPlanner[Unit Cost ($)]))</f>
        <v/>
      </c>
      <c r="F6" s="89" t="n"/>
      <c r="G6" s="57" t="n"/>
      <c r="H6" s="104">
        <f>SUMPRODUCT((PurchaseOrders[Status]&lt;&gt;"Delivered")*(PurchaseOrders[Status]&lt;&gt;"Draft")*(PurchaseOrders[Status]&lt;&gt;"Checked In")*(PurchaseOrders[Status]&lt;&gt;"")*PurchaseOrders[Total ($)])</f>
        <v/>
      </c>
      <c r="I6" s="89" t="n"/>
      <c r="J6" s="57" t="n"/>
      <c r="K6" s="57" t="n"/>
      <c r="L6" s="57" t="n"/>
    </row>
    <row r="7" ht="15" customHeight="1" s="56">
      <c r="A7" s="57" t="n"/>
      <c r="B7" s="57" t="n"/>
      <c r="C7" s="57" t="n"/>
      <c r="D7" s="57" t="n"/>
      <c r="E7" s="57" t="n"/>
      <c r="F7" s="57" t="n"/>
      <c r="G7" s="57" t="n"/>
      <c r="H7" s="57" t="n"/>
      <c r="I7" s="57" t="n"/>
      <c r="J7" s="57" t="n"/>
      <c r="K7" s="57" t="n"/>
      <c r="L7" s="57" t="n"/>
    </row>
    <row r="8" ht="15" customHeight="1" s="56">
      <c r="A8" s="57" t="n"/>
      <c r="B8" s="98" t="inlineStr">
        <is>
          <t>Avg Days of Stock</t>
        </is>
      </c>
      <c r="C8" s="99" t="n"/>
      <c r="D8" s="57" t="n"/>
      <c r="E8" s="82" t="inlineStr">
        <is>
          <t>Products to Restock</t>
        </is>
      </c>
      <c r="F8" s="83" t="n"/>
      <c r="G8" s="57" t="n"/>
      <c r="H8" s="100" t="inlineStr">
        <is>
          <t>Healthy Products (%)</t>
        </is>
      </c>
      <c r="I8" s="101" t="n"/>
      <c r="J8" s="57" t="n"/>
      <c r="K8" s="57" t="n"/>
      <c r="L8" s="57" t="n"/>
    </row>
    <row r="9" ht="24" customHeight="1" s="56">
      <c r="A9" s="57" t="n"/>
      <c r="B9" s="102">
        <f>IFERROR(AVERAGE(RestockPlanner[Days of Stock]),0)</f>
        <v/>
      </c>
      <c r="C9" s="89" t="n"/>
      <c r="D9" s="57" t="n"/>
      <c r="E9" s="88">
        <f>COUNTIF(RestockPlanner[Stockout Risk],"CRITICAL")+COUNTIF(RestockPlanner[Stockout Risk],"HIGH")</f>
        <v/>
      </c>
      <c r="F9" s="89" t="n"/>
      <c r="G9" s="57" t="n"/>
      <c r="H9" s="105">
        <f>IF(COUNTA(RestockPlanner[ASIN])=0,"",COUNTIF(RestockPlanner[Stockout Risk],"LOW")/COUNTA(RestockPlanner[ASIN]))</f>
        <v/>
      </c>
      <c r="I9" s="89" t="n"/>
      <c r="J9" s="57" t="n"/>
      <c r="K9" s="57" t="n"/>
      <c r="L9" s="57" t="n"/>
    </row>
    <row r="10" ht="15" customHeight="1" s="56">
      <c r="A10" s="57" t="n"/>
      <c r="B10" s="57" t="n"/>
      <c r="C10" s="57" t="n"/>
      <c r="D10" s="57" t="n"/>
      <c r="E10" s="57" t="n"/>
      <c r="F10" s="57" t="n"/>
      <c r="G10" s="57" t="n"/>
      <c r="H10" s="57" t="n"/>
      <c r="I10" s="57" t="n"/>
      <c r="J10" s="57" t="n"/>
      <c r="K10" s="57" t="n"/>
      <c r="L10" s="57" t="n"/>
    </row>
    <row r="11" ht="15" customHeight="1" s="56">
      <c r="A11" s="57" t="n"/>
      <c r="B11" s="57" t="n"/>
      <c r="C11" s="57" t="n"/>
      <c r="D11" s="57" t="n"/>
      <c r="E11" s="57" t="n"/>
      <c r="F11" s="57" t="n"/>
      <c r="G11" s="57" t="n"/>
      <c r="H11" s="57" t="n"/>
      <c r="I11" s="57" t="n"/>
      <c r="J11" s="57" t="n"/>
      <c r="K11" s="57" t="n"/>
      <c r="L11" s="57" t="n"/>
    </row>
    <row r="12" ht="15" customHeight="1" s="56">
      <c r="A12" s="57" t="n"/>
      <c r="B12" s="92" t="inlineStr">
        <is>
          <t xml:space="preserve">  RISK DISTRIBUTION</t>
        </is>
      </c>
      <c r="C12" s="93" t="n"/>
      <c r="D12" s="93" t="n"/>
      <c r="E12" s="93" t="n"/>
      <c r="F12" s="94" t="n"/>
      <c r="G12" s="57" t="n"/>
      <c r="H12" s="57" t="n"/>
      <c r="I12" s="57" t="n"/>
      <c r="J12" s="57" t="n"/>
      <c r="K12" s="57" t="n"/>
      <c r="L12" s="57" t="n"/>
    </row>
    <row r="13" ht="15" customHeight="1" s="56">
      <c r="A13" s="57" t="n"/>
      <c r="B13" s="106" t="inlineStr">
        <is>
          <t>Risk Level</t>
        </is>
      </c>
      <c r="C13" s="106" t="inlineStr">
        <is>
          <t>Count</t>
        </is>
      </c>
      <c r="D13" s="106" t="inlineStr">
        <is>
          <t>% of Portfolio</t>
        </is>
      </c>
      <c r="E13" s="106" t="inlineStr">
        <is>
          <t>Action</t>
        </is>
      </c>
      <c r="F13" s="106" t="inlineStr">
        <is>
          <t>Urgency</t>
        </is>
      </c>
      <c r="G13" s="57" t="n"/>
      <c r="H13" s="57" t="n"/>
      <c r="I13" s="57" t="n"/>
      <c r="J13" s="57" t="n"/>
      <c r="K13" s="57" t="n"/>
      <c r="L13" s="57" t="n"/>
    </row>
    <row r="14" ht="15" customHeight="1" s="56">
      <c r="A14" s="57" t="n"/>
      <c r="B14" s="73" t="inlineStr">
        <is>
          <t>CRITICAL</t>
        </is>
      </c>
      <c r="C14" s="73">
        <f>COUNTIF(RestockPlanner[Stockout Risk],B14)</f>
        <v/>
      </c>
      <c r="D14" s="107">
        <f>IF(COUNTA(RestockPlanner[ASIN])=0,"",C14/COUNTA(RestockPlanner[ASIN]))</f>
        <v/>
      </c>
      <c r="E14" s="73" t="inlineStr">
        <is>
          <t>Order immediately</t>
        </is>
      </c>
      <c r="F14" s="73" t="inlineStr">
        <is>
          <t>Immediate</t>
        </is>
      </c>
      <c r="G14" s="57" t="n"/>
      <c r="H14" s="57" t="n"/>
      <c r="I14" s="57" t="n"/>
      <c r="J14" s="57" t="n"/>
      <c r="K14" s="57" t="n"/>
      <c r="L14" s="57" t="n"/>
    </row>
    <row r="15" ht="15" customHeight="1" s="56">
      <c r="A15" s="57" t="n"/>
      <c r="B15" s="77" t="inlineStr">
        <is>
          <t>HIGH</t>
        </is>
      </c>
      <c r="C15" s="77">
        <f>COUNTIF(RestockPlanner[Stockout Risk],B15)</f>
        <v/>
      </c>
      <c r="D15" s="108">
        <f>IF(COUNTA(RestockPlanner[ASIN])=0,"",C15/COUNTA(RestockPlanner[ASIN]))</f>
        <v/>
      </c>
      <c r="E15" s="77" t="inlineStr">
        <is>
          <t>Plan order this week</t>
        </is>
      </c>
      <c r="F15" s="77" t="inlineStr">
        <is>
          <t>This Week</t>
        </is>
      </c>
      <c r="G15" s="57" t="n"/>
      <c r="H15" s="57" t="n"/>
      <c r="I15" s="57" t="n"/>
      <c r="J15" s="57" t="n"/>
      <c r="K15" s="57" t="n"/>
      <c r="L15" s="57" t="n"/>
    </row>
    <row r="16" ht="15" customHeight="1" s="56">
      <c r="A16" s="57" t="n"/>
      <c r="B16" s="73" t="inlineStr">
        <is>
          <t>MEDIUM</t>
        </is>
      </c>
      <c r="C16" s="73">
        <f>COUNTIF(RestockPlanner[Stockout Risk],B16)</f>
        <v/>
      </c>
      <c r="D16" s="107">
        <f>IF(COUNTA(RestockPlanner[ASIN])=0,"",C16/COUNTA(RestockPlanner[ASIN]))</f>
        <v/>
      </c>
      <c r="E16" s="73" t="inlineStr">
        <is>
          <t>Monitor closely</t>
        </is>
      </c>
      <c r="F16" s="73" t="inlineStr">
        <is>
          <t>This Month</t>
        </is>
      </c>
      <c r="G16" s="57" t="n"/>
      <c r="H16" s="57" t="n"/>
      <c r="I16" s="57" t="n"/>
      <c r="J16" s="57" t="n"/>
      <c r="K16" s="57" t="n"/>
      <c r="L16" s="57" t="n"/>
    </row>
    <row r="17" ht="15" customHeight="1" s="56">
      <c r="A17" s="57" t="n"/>
      <c r="B17" s="77" t="inlineStr">
        <is>
          <t>LOW</t>
        </is>
      </c>
      <c r="C17" s="77">
        <f>COUNTIF(RestockPlanner[Stockout Risk],B17)</f>
        <v/>
      </c>
      <c r="D17" s="108">
        <f>IF(COUNTA(RestockPlanner[ASIN])=0,"",C17/COUNTA(RestockPlanner[ASIN]))</f>
        <v/>
      </c>
      <c r="E17" s="77" t="inlineStr">
        <is>
          <t>No action needed</t>
        </is>
      </c>
      <c r="F17" s="77" t="inlineStr">
        <is>
          <t>Ongoing</t>
        </is>
      </c>
      <c r="G17" s="57" t="n"/>
      <c r="H17" s="57" t="n"/>
      <c r="I17" s="57" t="n"/>
      <c r="J17" s="57" t="n"/>
      <c r="K17" s="57" t="n"/>
      <c r="L17" s="57" t="n"/>
    </row>
    <row r="18" ht="15" customHeight="1" s="56">
      <c r="A18" s="57" t="n"/>
      <c r="B18" s="57" t="n"/>
      <c r="C18" s="57" t="n"/>
      <c r="D18" s="57" t="n"/>
      <c r="E18" s="57" t="n"/>
      <c r="F18" s="57" t="n"/>
      <c r="G18" s="57" t="n"/>
      <c r="H18" s="57" t="n"/>
      <c r="I18" s="57" t="n"/>
      <c r="J18" s="57" t="n"/>
      <c r="K18" s="57" t="n"/>
      <c r="L18" s="57" t="n"/>
    </row>
    <row r="19" ht="15" customHeight="1" s="56">
      <c r="A19" s="57" t="n"/>
      <c r="B19" s="57" t="n"/>
      <c r="C19" s="57" t="n"/>
      <c r="D19" s="57" t="n"/>
      <c r="E19" s="57" t="n"/>
      <c r="F19" s="57" t="n"/>
      <c r="G19" s="57" t="n"/>
      <c r="H19" s="57" t="n"/>
      <c r="I19" s="57" t="n"/>
      <c r="J19" s="57" t="n"/>
      <c r="K19" s="57" t="n"/>
      <c r="L19" s="57" t="n"/>
    </row>
    <row r="20" ht="15" customHeight="1" s="56">
      <c r="A20" s="57" t="n"/>
      <c r="B20" s="57" t="n"/>
      <c r="C20" s="57" t="n"/>
      <c r="D20" s="57" t="n"/>
      <c r="E20" s="57" t="n"/>
      <c r="F20" s="57" t="n"/>
      <c r="G20" s="57" t="n"/>
      <c r="H20" s="57" t="n"/>
      <c r="I20" s="57" t="n"/>
      <c r="J20" s="57" t="n"/>
      <c r="K20" s="57" t="n"/>
      <c r="L20" s="57" t="n"/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14">
    <mergeCell ref="B8:C8"/>
    <mergeCell ref="B6:C6"/>
    <mergeCell ref="B3:J3"/>
    <mergeCell ref="E6:F6"/>
    <mergeCell ref="H6:I6"/>
    <mergeCell ref="B5:C5"/>
    <mergeCell ref="E8:F8"/>
    <mergeCell ref="E5:F5"/>
    <mergeCell ref="H5:I5"/>
    <mergeCell ref="H8:I8"/>
    <mergeCell ref="B9:C9"/>
    <mergeCell ref="E9:F9"/>
    <mergeCell ref="H9:I9"/>
    <mergeCell ref="B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6C5CE7"/>
    <outlinePr summaryBelow="1" summaryRight="1"/>
    <pageSetUpPr fitToPage="0"/>
  </sheetPr>
  <dimension ref="A1:L50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55" min="1" max="1"/>
    <col width="16" customWidth="1" style="55" min="2" max="2"/>
    <col width="80" customWidth="1" style="55" min="3" max="3"/>
    <col width="16" customWidth="1" style="55" min="4" max="10"/>
  </cols>
  <sheetData>
    <row r="1" ht="15" customHeight="1" s="56">
      <c r="A1" s="57" t="n"/>
      <c r="B1" s="57" t="n"/>
      <c r="C1" s="57" t="n"/>
      <c r="D1" s="57" t="n"/>
      <c r="E1" s="57" t="n"/>
      <c r="F1" s="57" t="n"/>
      <c r="G1" s="57" t="n"/>
      <c r="H1" s="57" t="n"/>
      <c r="I1" s="57" t="n"/>
      <c r="J1" s="57" t="n"/>
      <c r="K1" s="57" t="n"/>
      <c r="L1" s="57" t="n"/>
    </row>
    <row r="2" ht="19.5" customHeight="1" s="56">
      <c r="A2" s="57" t="n"/>
      <c r="B2" s="58" t="inlineStr">
        <is>
          <t>GETTING STARTED GUIDE</t>
        </is>
      </c>
      <c r="K2" s="57" t="n"/>
      <c r="L2" s="57" t="n"/>
    </row>
    <row r="3" ht="15" customHeight="1" s="56">
      <c r="A3" s="57" t="n"/>
      <c r="B3" s="57" t="n"/>
      <c r="C3" s="57" t="n"/>
      <c r="D3" s="57" t="n"/>
      <c r="E3" s="57" t="n"/>
      <c r="F3" s="57" t="n"/>
      <c r="G3" s="57" t="n"/>
      <c r="H3" s="57" t="n"/>
      <c r="I3" s="57" t="n"/>
      <c r="J3" s="57" t="n"/>
      <c r="K3" s="57" t="n"/>
      <c r="L3" s="57" t="n"/>
    </row>
    <row r="4" ht="15" customHeight="1" s="56">
      <c r="A4" s="57" t="n"/>
      <c r="B4" s="109" t="inlineStr">
        <is>
          <t xml:space="preserve">  HOW TO USE THIS TOOL</t>
        </is>
      </c>
      <c r="C4" s="110" t="n"/>
      <c r="D4" s="110" t="n"/>
      <c r="E4" s="110" t="n"/>
      <c r="F4" s="110" t="n"/>
      <c r="G4" s="110" t="n"/>
      <c r="H4" s="110" t="n"/>
      <c r="I4" s="110" t="n"/>
      <c r="J4" s="111" t="n"/>
      <c r="K4" s="57" t="n"/>
      <c r="L4" s="57" t="n"/>
    </row>
    <row r="5" ht="15" customHeight="1" s="56">
      <c r="A5" s="57" t="n"/>
      <c r="B5" s="112" t="inlineStr">
        <is>
          <t xml:space="preserve">  </t>
        </is>
      </c>
      <c r="C5" s="96" t="n"/>
      <c r="D5" s="97" t="n"/>
      <c r="E5" s="97" t="n"/>
      <c r="F5" s="97" t="n"/>
      <c r="G5" s="97" t="n"/>
      <c r="H5" s="97" t="n"/>
      <c r="I5" s="97" t="n"/>
      <c r="J5" s="97" t="n"/>
      <c r="K5" s="57" t="n"/>
      <c r="L5" s="57" t="n"/>
    </row>
    <row r="6" ht="15" customHeight="1" s="56">
      <c r="A6" s="57" t="n"/>
      <c r="B6" s="95" t="inlineStr">
        <is>
          <t xml:space="preserve">  QUICK START (5 Minutes)</t>
        </is>
      </c>
      <c r="C6" s="96" t="n"/>
      <c r="D6" s="97" t="n"/>
      <c r="E6" s="97" t="n"/>
      <c r="F6" s="97" t="n"/>
      <c r="G6" s="97" t="n"/>
      <c r="H6" s="97" t="n"/>
      <c r="I6" s="97" t="n"/>
      <c r="J6" s="97" t="n"/>
      <c r="K6" s="57" t="n"/>
      <c r="L6" s="57" t="n"/>
    </row>
    <row r="7" ht="15" customHeight="1" s="56">
      <c r="A7" s="57" t="n"/>
      <c r="B7" s="95" t="inlineStr">
        <is>
          <t xml:space="preserve">  Step 1:</t>
        </is>
      </c>
      <c r="C7" s="96" t="inlineStr">
        <is>
          <t>Open "Restock Planner" — each row is one product in your FBA inventory.</t>
        </is>
      </c>
      <c r="D7" s="97" t="n"/>
      <c r="E7" s="97" t="n"/>
      <c r="F7" s="97" t="n"/>
      <c r="G7" s="97" t="n"/>
      <c r="H7" s="97" t="n"/>
      <c r="I7" s="97" t="n"/>
      <c r="J7" s="97" t="n"/>
      <c r="K7" s="57" t="n"/>
      <c r="L7" s="57" t="n"/>
    </row>
    <row r="8" ht="15" customHeight="1" s="56">
      <c r="A8" s="57" t="n"/>
      <c r="B8" s="95" t="inlineStr">
        <is>
          <t xml:space="preserve">  Step 2:</t>
        </is>
      </c>
      <c r="C8" s="96" t="inlineStr">
        <is>
          <t>Enter ASIN, SKU, product name, and unit cost. Then fill in your current inventory: Available, Inbound, Reserved.</t>
        </is>
      </c>
      <c r="D8" s="97" t="n"/>
      <c r="E8" s="97" t="n"/>
      <c r="F8" s="97" t="n"/>
      <c r="G8" s="97" t="n"/>
      <c r="H8" s="97" t="n"/>
      <c r="I8" s="97" t="n"/>
      <c r="J8" s="97" t="n"/>
      <c r="K8" s="57" t="n"/>
      <c r="L8" s="57" t="n"/>
    </row>
    <row r="9" ht="15" customHeight="1" s="56">
      <c r="A9" s="57" t="n"/>
      <c r="B9" s="95" t="inlineStr">
        <is>
          <t xml:space="preserve">  Step 3:</t>
        </is>
      </c>
      <c r="C9" s="96" t="inlineStr">
        <is>
          <t>Enter your sales data: 7-day, 14-day, and 30-day unit sales from Seller Central → Business Reports.</t>
        </is>
      </c>
      <c r="D9" s="97" t="n"/>
      <c r="E9" s="97" t="n"/>
      <c r="F9" s="97" t="n"/>
      <c r="G9" s="97" t="n"/>
      <c r="H9" s="97" t="n"/>
      <c r="I9" s="97" t="n"/>
      <c r="J9" s="97" t="n"/>
      <c r="K9" s="57" t="n"/>
      <c r="L9" s="57" t="n"/>
    </row>
    <row r="10" ht="15" customHeight="1" s="56">
      <c r="A10" s="57" t="n"/>
      <c r="B10" s="95" t="inlineStr">
        <is>
          <t xml:space="preserve">  Step 4:</t>
        </is>
      </c>
      <c r="C10" s="96" t="inlineStr">
        <is>
          <t>Select a Restock Mode (Conservative/Normal/Aggressive) and enter your Lead Time in days.</t>
        </is>
      </c>
      <c r="D10" s="97" t="n"/>
      <c r="E10" s="97" t="n"/>
      <c r="F10" s="97" t="n"/>
      <c r="G10" s="97" t="n"/>
      <c r="H10" s="97" t="n"/>
      <c r="I10" s="97" t="n"/>
      <c r="J10" s="97" t="n"/>
      <c r="K10" s="57" t="n"/>
      <c r="L10" s="57" t="n"/>
    </row>
    <row r="11" ht="15" customHeight="1" s="56">
      <c r="A11" s="57" t="n"/>
      <c r="B11" s="95" t="inlineStr">
        <is>
          <t xml:space="preserve">  Step 5:</t>
        </is>
      </c>
      <c r="C11" s="96" t="inlineStr">
        <is>
          <t>The tool auto-calculates: Daily Velocity, Safety Stock, Days of Stock, Qty to Order, Stockout Risk, and Priority.</t>
        </is>
      </c>
      <c r="D11" s="97" t="n"/>
      <c r="E11" s="97" t="n"/>
      <c r="F11" s="97" t="n"/>
      <c r="G11" s="97" t="n"/>
      <c r="H11" s="97" t="n"/>
      <c r="I11" s="97" t="n"/>
      <c r="J11" s="97" t="n"/>
      <c r="K11" s="57" t="n"/>
      <c r="L11" s="57" t="n"/>
    </row>
    <row r="12" ht="15" customHeight="1" s="56">
      <c r="A12" s="57" t="n"/>
      <c r="B12" s="112" t="inlineStr">
        <is>
          <t xml:space="preserve">  </t>
        </is>
      </c>
      <c r="C12" s="96" t="n"/>
      <c r="D12" s="97" t="n"/>
      <c r="E12" s="97" t="n"/>
      <c r="F12" s="97" t="n"/>
      <c r="G12" s="97" t="n"/>
      <c r="H12" s="97" t="n"/>
      <c r="I12" s="97" t="n"/>
      <c r="J12" s="97" t="n"/>
      <c r="K12" s="57" t="n"/>
      <c r="L12" s="57" t="n"/>
    </row>
    <row r="13" ht="15" customHeight="1" s="56">
      <c r="A13" s="57" t="n"/>
      <c r="B13" s="95" t="inlineStr">
        <is>
          <t xml:space="preserve">  UNDERSTANDING RESTOCK MODES</t>
        </is>
      </c>
      <c r="C13" s="96" t="n"/>
      <c r="D13" s="97" t="n"/>
      <c r="E13" s="97" t="n"/>
      <c r="F13" s="97" t="n"/>
      <c r="G13" s="97" t="n"/>
      <c r="H13" s="97" t="n"/>
      <c r="I13" s="97" t="n"/>
      <c r="J13" s="97" t="n"/>
      <c r="K13" s="57" t="n"/>
      <c r="L13" s="57" t="n"/>
    </row>
    <row r="14" ht="15" customHeight="1" s="56">
      <c r="A14" s="57" t="n"/>
      <c r="B14" s="95" t="inlineStr">
        <is>
          <t xml:space="preserve">  Conservative:</t>
        </is>
      </c>
      <c r="C14" s="96" t="inlineStr">
        <is>
          <t>2× safety stock. Safest option — minimizes stockout risk. Best for bestsellers you can't afford to run out of.</t>
        </is>
      </c>
      <c r="D14" s="97" t="n"/>
      <c r="E14" s="97" t="n"/>
      <c r="F14" s="97" t="n"/>
      <c r="G14" s="97" t="n"/>
      <c r="H14" s="97" t="n"/>
      <c r="I14" s="97" t="n"/>
      <c r="J14" s="97" t="n"/>
      <c r="K14" s="57" t="n"/>
      <c r="L14" s="57" t="n"/>
    </row>
    <row r="15" ht="15" customHeight="1" s="56">
      <c r="A15" s="57" t="n"/>
      <c r="B15" s="95" t="inlineStr">
        <is>
          <t xml:space="preserve">  Normal:</t>
        </is>
      </c>
      <c r="C15" s="96" t="inlineStr">
        <is>
          <t>1.5× safety stock. Balanced approach. Good default for most products.</t>
        </is>
      </c>
      <c r="D15" s="97" t="n"/>
      <c r="E15" s="97" t="n"/>
      <c r="F15" s="97" t="n"/>
      <c r="G15" s="97" t="n"/>
      <c r="H15" s="97" t="n"/>
      <c r="I15" s="97" t="n"/>
      <c r="J15" s="97" t="n"/>
      <c r="K15" s="57" t="n"/>
      <c r="L15" s="57" t="n"/>
    </row>
    <row r="16" ht="15" customHeight="1" s="56">
      <c r="A16" s="57" t="n"/>
      <c r="B16" s="95" t="inlineStr">
        <is>
          <t xml:space="preserve">  Aggressive:</t>
        </is>
      </c>
      <c r="C16" s="96" t="inlineStr">
        <is>
          <t>1× safety stock. Lean inventory — less capital tied up. Best for products with reliable, fast suppliers.</t>
        </is>
      </c>
      <c r="D16" s="97" t="n"/>
      <c r="E16" s="97" t="n"/>
      <c r="F16" s="97" t="n"/>
      <c r="G16" s="97" t="n"/>
      <c r="H16" s="97" t="n"/>
      <c r="I16" s="97" t="n"/>
      <c r="J16" s="97" t="n"/>
      <c r="K16" s="57" t="n"/>
      <c r="L16" s="57" t="n"/>
    </row>
    <row r="17" ht="15" customHeight="1" s="56">
      <c r="A17" s="57" t="n"/>
      <c r="B17" s="112" t="inlineStr">
        <is>
          <t xml:space="preserve">  </t>
        </is>
      </c>
      <c r="C17" s="96" t="n"/>
      <c r="D17" s="97" t="n"/>
      <c r="E17" s="97" t="n"/>
      <c r="F17" s="97" t="n"/>
      <c r="G17" s="97" t="n"/>
      <c r="H17" s="97" t="n"/>
      <c r="I17" s="97" t="n"/>
      <c r="J17" s="97" t="n"/>
      <c r="K17" s="57" t="n"/>
      <c r="L17" s="57" t="n"/>
    </row>
    <row r="18" ht="15" customHeight="1" s="56">
      <c r="A18" s="57" t="n"/>
      <c r="B18" s="95" t="inlineStr">
        <is>
          <t xml:space="preserve">  UNDERSTANDING THE SHEETS</t>
        </is>
      </c>
      <c r="C18" s="96" t="n"/>
      <c r="D18" s="97" t="n"/>
      <c r="E18" s="97" t="n"/>
      <c r="F18" s="97" t="n"/>
      <c r="G18" s="97" t="n"/>
      <c r="H18" s="97" t="n"/>
      <c r="I18" s="97" t="n"/>
      <c r="J18" s="97" t="n"/>
      <c r="K18" s="57" t="n"/>
      <c r="L18" s="57" t="n"/>
    </row>
    <row r="19" ht="15" customHeight="1" s="56">
      <c r="B19" s="95" t="inlineStr">
        <is>
          <t xml:space="preserve">  Restock Planner:</t>
        </is>
      </c>
      <c r="C19" s="96" t="inlineStr">
        <is>
          <t>Main sheet. Color sections: Gray = Product, Blue = Inventory, Green = Velocity, Purple = Settings, Amber = Calculations, Red = Risk.</t>
        </is>
      </c>
      <c r="D19" s="97" t="n"/>
      <c r="E19" s="97" t="n"/>
      <c r="F19" s="97" t="n"/>
      <c r="G19" s="97" t="n"/>
      <c r="H19" s="97" t="n"/>
      <c r="I19" s="97" t="n"/>
      <c r="J19" s="97" t="n"/>
    </row>
    <row r="20" ht="15" customHeight="1" s="56">
      <c r="B20" s="95" t="inlineStr">
        <is>
          <t xml:space="preserve">  Purchase Orders:</t>
        </is>
      </c>
      <c r="C20" s="96" t="inlineStr">
        <is>
          <t>Track all POs from draft to delivery. Includes auto-calculated totals.</t>
        </is>
      </c>
      <c r="D20" s="97" t="n"/>
      <c r="E20" s="97" t="n"/>
      <c r="F20" s="97" t="n"/>
      <c r="G20" s="97" t="n"/>
      <c r="H20" s="97" t="n"/>
      <c r="I20" s="97" t="n"/>
      <c r="J20" s="97" t="n"/>
    </row>
    <row r="21" ht="15" customHeight="1" s="56">
      <c r="B21" s="95" t="inlineStr">
        <is>
          <t xml:space="preserve">  Anomaly Monitor:</t>
        </is>
      </c>
      <c r="C21" s="96" t="inlineStr">
        <is>
          <t>Auto-detects: Dead stock (&gt;90 days), Overstock (60-90 days), Velocity drops, Stockout risk, Low margin.</t>
        </is>
      </c>
      <c r="D21" s="97" t="n"/>
      <c r="E21" s="97" t="n"/>
      <c r="F21" s="97" t="n"/>
      <c r="G21" s="97" t="n"/>
      <c r="H21" s="97" t="n"/>
      <c r="I21" s="97" t="n"/>
      <c r="J21" s="97" t="n"/>
    </row>
    <row r="22" ht="15" customHeight="1" s="56">
      <c r="B22" s="95" t="inlineStr">
        <is>
          <t xml:space="preserve">  Health Score:</t>
        </is>
      </c>
      <c r="C22" s="96" t="inlineStr">
        <is>
          <t>Portfolio-level KPIs: total SKUs, inventory value, risk distribution, healthy product %.</t>
        </is>
      </c>
      <c r="D22" s="97" t="n"/>
      <c r="E22" s="97" t="n"/>
      <c r="F22" s="97" t="n"/>
      <c r="G22" s="97" t="n"/>
      <c r="H22" s="97" t="n"/>
      <c r="I22" s="97" t="n"/>
      <c r="J22" s="97" t="n"/>
    </row>
    <row r="23" ht="15" customHeight="1" s="56">
      <c r="B23" s="112" t="inlineStr">
        <is>
          <t xml:space="preserve">  </t>
        </is>
      </c>
      <c r="C23" s="96" t="n"/>
      <c r="D23" s="97" t="n"/>
      <c r="E23" s="97" t="n"/>
      <c r="F23" s="97" t="n"/>
      <c r="G23" s="97" t="n"/>
      <c r="H23" s="97" t="n"/>
      <c r="I23" s="97" t="n"/>
      <c r="J23" s="97" t="n"/>
    </row>
    <row r="24" ht="15" customHeight="1" s="56">
      <c r="B24" s="95" t="inlineStr">
        <is>
          <t xml:space="preserve">  KEY METRICS EXPLAINED</t>
        </is>
      </c>
      <c r="C24" s="96" t="n"/>
      <c r="D24" s="97" t="n"/>
      <c r="E24" s="97" t="n"/>
      <c r="F24" s="97" t="n"/>
      <c r="G24" s="97" t="n"/>
      <c r="H24" s="97" t="n"/>
      <c r="I24" s="97" t="n"/>
      <c r="J24" s="97" t="n"/>
    </row>
    <row r="25" ht="15" customHeight="1" s="56">
      <c r="B25" s="95" t="inlineStr">
        <is>
          <t xml:space="preserve">  Daily Velocity:</t>
        </is>
      </c>
      <c r="C25" s="96" t="inlineStr">
        <is>
          <t>Weighted average: 50% × (7d÷7) + 30% × (14d÷14) + 20% × (30d÷30). Gives more weight to recent sales.</t>
        </is>
      </c>
      <c r="D25" s="97" t="n"/>
      <c r="E25" s="97" t="n"/>
      <c r="F25" s="97" t="n"/>
      <c r="G25" s="97" t="n"/>
      <c r="H25" s="97" t="n"/>
      <c r="I25" s="97" t="n"/>
      <c r="J25" s="97" t="n"/>
    </row>
    <row r="26" ht="15" customHeight="1" s="56">
      <c r="B26" s="95" t="inlineStr">
        <is>
          <t xml:space="preserve">  Safety Stock:</t>
        </is>
      </c>
      <c r="C26" s="96" t="inlineStr">
        <is>
          <t>Buffer inventory = Velocity × Lead Time × Mode multiplier (2x/1.5x/1x).</t>
        </is>
      </c>
      <c r="D26" s="97" t="n"/>
      <c r="E26" s="97" t="n"/>
      <c r="F26" s="97" t="n"/>
      <c r="G26" s="97" t="n"/>
      <c r="H26" s="97" t="n"/>
      <c r="I26" s="97" t="n"/>
      <c r="J26" s="97" t="n"/>
    </row>
    <row r="27" ht="15" customHeight="1" s="56">
      <c r="B27" s="95" t="inlineStr">
        <is>
          <t xml:space="preserve">  Days of Stock:</t>
        </is>
      </c>
      <c r="C27" s="96" t="inlineStr">
        <is>
          <t>Total FBA units ÷ Daily Velocity. How many days until you run out.</t>
        </is>
      </c>
      <c r="D27" s="97" t="n"/>
      <c r="E27" s="97" t="n"/>
      <c r="F27" s="97" t="n"/>
      <c r="G27" s="97" t="n"/>
      <c r="H27" s="97" t="n"/>
      <c r="I27" s="97" t="n"/>
      <c r="J27" s="97" t="n"/>
    </row>
    <row r="28" ht="15" customHeight="1" s="56">
      <c r="B28" s="95" t="inlineStr">
        <is>
          <t xml:space="preserve">  Stockout Risk:</t>
        </is>
      </c>
      <c r="C28" s="96" t="inlineStr">
        <is>
          <t>CRITICAL ≤7 days, HIGH ≤14 days, MEDIUM ≤30 days, LOW &gt;30 days.</t>
        </is>
      </c>
      <c r="D28" s="97" t="n"/>
      <c r="E28" s="97" t="n"/>
      <c r="F28" s="97" t="n"/>
      <c r="G28" s="97" t="n"/>
      <c r="H28" s="97" t="n"/>
      <c r="I28" s="97" t="n"/>
      <c r="J28" s="97" t="n"/>
    </row>
    <row r="29" ht="15" customHeight="1" s="56">
      <c r="B29" s="95" t="inlineStr">
        <is>
          <t xml:space="preserve">  Priority Score:</t>
        </is>
      </c>
      <c r="C29" s="96" t="inlineStr">
        <is>
          <t>Urgency × Profit. Higher score = restock this product first.</t>
        </is>
      </c>
      <c r="D29" s="97" t="n"/>
      <c r="E29" s="97" t="n"/>
      <c r="F29" s="97" t="n"/>
      <c r="G29" s="97" t="n"/>
      <c r="H29" s="97" t="n"/>
      <c r="I29" s="97" t="n"/>
      <c r="J29" s="97" t="n"/>
    </row>
    <row r="30" ht="15" customHeight="1" s="56">
      <c r="B30" s="112" t="inlineStr">
        <is>
          <t xml:space="preserve">  </t>
        </is>
      </c>
      <c r="C30" s="96" t="n"/>
      <c r="D30" s="97" t="n"/>
      <c r="E30" s="97" t="n"/>
      <c r="F30" s="97" t="n"/>
      <c r="G30" s="97" t="n"/>
      <c r="H30" s="97" t="n"/>
      <c r="I30" s="97" t="n"/>
      <c r="J30" s="97" t="n"/>
    </row>
    <row r="31" ht="15" customHeight="1" s="56">
      <c r="B31" s="95" t="inlineStr">
        <is>
          <t xml:space="preserve">  COLOR CODING</t>
        </is>
      </c>
      <c r="C31" s="96" t="n"/>
      <c r="D31" s="97" t="n"/>
      <c r="E31" s="97" t="n"/>
      <c r="F31" s="97" t="n"/>
      <c r="G31" s="97" t="n"/>
      <c r="H31" s="97" t="n"/>
      <c r="I31" s="97" t="n"/>
      <c r="J31" s="97" t="n"/>
    </row>
    <row r="32" ht="15" customHeight="1" s="56">
      <c r="B32" s="95" t="inlineStr">
        <is>
          <t xml:space="preserve">  Blue text / yellow bg:</t>
        </is>
      </c>
      <c r="C32" s="96" t="inlineStr">
        <is>
          <t>INPUT — your data goes here.</t>
        </is>
      </c>
      <c r="D32" s="97" t="n"/>
      <c r="E32" s="97" t="n"/>
      <c r="F32" s="97" t="n"/>
      <c r="G32" s="97" t="n"/>
      <c r="H32" s="97" t="n"/>
      <c r="I32" s="97" t="n"/>
      <c r="J32" s="97" t="n"/>
    </row>
    <row r="33" ht="15" customHeight="1" s="56">
      <c r="B33" s="95" t="inlineStr">
        <is>
          <t xml:space="preserve">  Black text / white bg:</t>
        </is>
      </c>
      <c r="C33" s="96" t="inlineStr">
        <is>
          <t>AUTO-CALCULATED — formulas, don't edit.</t>
        </is>
      </c>
      <c r="D33" s="97" t="n"/>
      <c r="E33" s="97" t="n"/>
      <c r="F33" s="97" t="n"/>
      <c r="G33" s="97" t="n"/>
      <c r="H33" s="97" t="n"/>
      <c r="I33" s="97" t="n"/>
      <c r="J33" s="97" t="n"/>
    </row>
    <row r="34" ht="15" customHeight="1" s="56">
      <c r="B34" s="95" t="inlineStr">
        <is>
          <t xml:space="preserve">  Red "CRITICAL":</t>
        </is>
      </c>
      <c r="C34" s="96" t="inlineStr">
        <is>
          <t>Less than 7 days of stock — order immediately!</t>
        </is>
      </c>
      <c r="D34" s="97" t="n"/>
      <c r="E34" s="97" t="n"/>
      <c r="F34" s="97" t="n"/>
      <c r="G34" s="97" t="n"/>
      <c r="H34" s="97" t="n"/>
      <c r="I34" s="97" t="n"/>
      <c r="J34" s="97" t="n"/>
    </row>
    <row r="35" ht="15" customHeight="1" s="56">
      <c r="B35" s="95" t="inlineStr">
        <is>
          <t xml:space="preserve">  Amber "HIGH":</t>
        </is>
      </c>
      <c r="C35" s="96" t="inlineStr">
        <is>
          <t>Less than 14 days — plan an order this week.</t>
        </is>
      </c>
      <c r="D35" s="97" t="n"/>
      <c r="E35" s="97" t="n"/>
      <c r="F35" s="97" t="n"/>
      <c r="G35" s="97" t="n"/>
      <c r="H35" s="97" t="n"/>
      <c r="I35" s="97" t="n"/>
      <c r="J35" s="97" t="n"/>
    </row>
    <row r="36" ht="15" customHeight="1" s="56">
      <c r="B36" s="95" t="inlineStr">
        <is>
          <t xml:space="preserve">  Green "LOW":</t>
        </is>
      </c>
      <c r="C36" s="96" t="inlineStr">
        <is>
          <t>More than 30 days — no immediate action needed.</t>
        </is>
      </c>
      <c r="D36" s="97" t="n"/>
      <c r="E36" s="97" t="n"/>
      <c r="F36" s="97" t="n"/>
      <c r="G36" s="97" t="n"/>
      <c r="H36" s="97" t="n"/>
      <c r="I36" s="97" t="n"/>
      <c r="J36" s="97" t="n"/>
    </row>
    <row r="37" ht="15" customHeight="1" s="56">
      <c r="B37" s="112" t="inlineStr">
        <is>
          <t xml:space="preserve">  </t>
        </is>
      </c>
      <c r="C37" s="96" t="n"/>
      <c r="D37" s="97" t="n"/>
      <c r="E37" s="97" t="n"/>
      <c r="F37" s="97" t="n"/>
      <c r="G37" s="97" t="n"/>
      <c r="H37" s="97" t="n"/>
      <c r="I37" s="97" t="n"/>
      <c r="J37" s="97" t="n"/>
    </row>
    <row r="38" ht="15" customHeight="1" s="56">
      <c r="B38" s="95" t="inlineStr">
        <is>
          <t xml:space="preserve">  PRO TIPS</t>
        </is>
      </c>
      <c r="C38" s="96" t="n"/>
      <c r="D38" s="97" t="n"/>
      <c r="E38" s="97" t="n"/>
      <c r="F38" s="97" t="n"/>
      <c r="G38" s="97" t="n"/>
      <c r="H38" s="97" t="n"/>
      <c r="I38" s="97" t="n"/>
      <c r="J38" s="97" t="n"/>
    </row>
    <row r="39" ht="15" customHeight="1" s="56">
      <c r="B39" s="95" t="inlineStr">
        <is>
          <t xml:space="preserve">  Tip 1:</t>
        </is>
      </c>
      <c r="C39" s="96" t="inlineStr">
        <is>
          <t>Update sales velocity data WEEKLY for the most accurate restock recommendations.</t>
        </is>
      </c>
      <c r="D39" s="97" t="n"/>
      <c r="E39" s="97" t="n"/>
      <c r="F39" s="97" t="n"/>
      <c r="G39" s="97" t="n"/>
      <c r="H39" s="97" t="n"/>
      <c r="I39" s="97" t="n"/>
      <c r="J39" s="97" t="n"/>
    </row>
    <row r="40" ht="15" customHeight="1" s="56">
      <c r="B40" s="95" t="inlineStr">
        <is>
          <t xml:space="preserve">  Tip 2:</t>
        </is>
      </c>
      <c r="C40" s="96" t="inlineStr">
        <is>
          <t>Sort by "Priority Score" descending to see which products to restock first.</t>
        </is>
      </c>
      <c r="D40" s="97" t="n"/>
      <c r="E40" s="97" t="n"/>
      <c r="F40" s="97" t="n"/>
      <c r="G40" s="97" t="n"/>
      <c r="H40" s="97" t="n"/>
      <c r="I40" s="97" t="n"/>
      <c r="J40" s="97" t="n"/>
    </row>
    <row r="41" ht="15" customHeight="1" s="56">
      <c r="B41" s="95" t="inlineStr">
        <is>
          <t xml:space="preserve">  Tip 3:</t>
        </is>
      </c>
      <c r="C41" s="96" t="inlineStr">
        <is>
          <t>Use "Case Pack" column if your supplier ships in fixed case quantities — orders auto-round up.</t>
        </is>
      </c>
      <c r="D41" s="97" t="n"/>
      <c r="E41" s="97" t="n"/>
      <c r="F41" s="97" t="n"/>
      <c r="G41" s="97" t="n"/>
      <c r="H41" s="97" t="n"/>
      <c r="I41" s="97" t="n"/>
      <c r="J41" s="97" t="n"/>
    </row>
    <row r="42" ht="15" customHeight="1" s="56">
      <c r="B42" s="95" t="inlineStr">
        <is>
          <t xml:space="preserve">  Tip 4:</t>
        </is>
      </c>
      <c r="C42" s="96" t="inlineStr">
        <is>
          <t>Check Anomaly Monitor weekly to catch dead stock before storage fees eat your profit.</t>
        </is>
      </c>
      <c r="D42" s="97" t="n"/>
      <c r="E42" s="97" t="n"/>
      <c r="F42" s="97" t="n"/>
      <c r="G42" s="97" t="n"/>
      <c r="H42" s="97" t="n"/>
      <c r="I42" s="97" t="n"/>
      <c r="J42" s="97" t="n"/>
    </row>
    <row r="43" ht="15" customHeight="1" s="56">
      <c r="B43" s="95" t="inlineStr">
        <is>
          <t xml:space="preserve">  Tip 5:</t>
        </is>
      </c>
      <c r="C43" s="96" t="inlineStr">
        <is>
          <t>Use the Purchase Orders sheet to track all open orders and their ETAs in one place.</t>
        </is>
      </c>
      <c r="D43" s="97" t="n"/>
      <c r="E43" s="97" t="n"/>
      <c r="F43" s="97" t="n"/>
      <c r="G43" s="97" t="n"/>
      <c r="H43" s="97" t="n"/>
      <c r="I43" s="97" t="n"/>
      <c r="J43" s="97" t="n"/>
    </row>
    <row r="44" ht="15" customHeight="1" s="56">
      <c r="B44" s="112" t="inlineStr">
        <is>
          <t xml:space="preserve">  </t>
        </is>
      </c>
      <c r="C44" s="96" t="n"/>
      <c r="D44" s="97" t="n"/>
      <c r="E44" s="97" t="n"/>
      <c r="F44" s="97" t="n"/>
      <c r="G44" s="97" t="n"/>
      <c r="H44" s="97" t="n"/>
      <c r="I44" s="97" t="n"/>
      <c r="J44" s="97" t="n"/>
    </row>
    <row r="45" ht="15" customHeight="1" s="56">
      <c r="B45" s="95" t="inlineStr">
        <is>
          <t xml:space="preserve">  GOOGLE SHEETS COMPATIBILITY</t>
        </is>
      </c>
      <c r="C45" s="96" t="n"/>
      <c r="D45" s="97" t="n"/>
      <c r="E45" s="97" t="n"/>
      <c r="F45" s="97" t="n"/>
      <c r="G45" s="97" t="n"/>
      <c r="H45" s="97" t="n"/>
      <c r="I45" s="97" t="n"/>
      <c r="J45" s="97" t="n"/>
    </row>
    <row r="46" ht="15" customHeight="1" s="56">
      <c r="B46" s="95" t="inlineStr">
        <is>
          <t xml:space="preserve">  Import:</t>
        </is>
      </c>
      <c r="C46" s="96" t="inlineStr">
        <is>
          <t>File → Import → Upload this .xlsx → "Replace spreadsheet". All formulas transfer.</t>
        </is>
      </c>
      <c r="D46" s="97" t="n"/>
      <c r="E46" s="97" t="n"/>
      <c r="F46" s="97" t="n"/>
      <c r="G46" s="97" t="n"/>
      <c r="H46" s="97" t="n"/>
      <c r="I46" s="97" t="n"/>
      <c r="J46" s="97" t="n"/>
    </row>
    <row r="47" ht="15" customHeight="1" s="56">
      <c r="B47" s="95" t="inlineStr">
        <is>
          <t xml:space="preserve">  Note:</t>
        </is>
      </c>
      <c r="C47" s="96" t="inlineStr">
        <is>
          <t>Conditional formatting (risk colors) and data validation (dropdowns) work in Google Sheets.</t>
        </is>
      </c>
      <c r="D47" s="97" t="n"/>
      <c r="E47" s="97" t="n"/>
      <c r="F47" s="97" t="n"/>
      <c r="G47" s="97" t="n"/>
      <c r="H47" s="97" t="n"/>
      <c r="I47" s="97" t="n"/>
      <c r="J47" s="97" t="n"/>
    </row>
    <row r="48" ht="15" customHeight="1" s="56">
      <c r="B48" s="112" t="inlineStr">
        <is>
          <t xml:space="preserve">  </t>
        </is>
      </c>
      <c r="C48" s="96" t="n"/>
      <c r="D48" s="97" t="n"/>
      <c r="E48" s="97" t="n"/>
      <c r="F48" s="97" t="n"/>
      <c r="G48" s="97" t="n"/>
      <c r="H48" s="97" t="n"/>
      <c r="I48" s="97" t="n"/>
      <c r="J48" s="97" t="n"/>
    </row>
    <row r="49" ht="15" customHeight="1" s="56">
      <c r="B49" s="95" t="inlineStr">
        <is>
          <t xml:space="preserve">  SAMPLE DATA</t>
        </is>
      </c>
      <c r="C49" s="96" t="n"/>
      <c r="D49" s="97" t="n"/>
      <c r="E49" s="97" t="n"/>
      <c r="F49" s="97" t="n"/>
      <c r="G49" s="97" t="n"/>
      <c r="H49" s="97" t="n"/>
      <c r="I49" s="97" t="n"/>
      <c r="J49" s="97" t="n"/>
    </row>
    <row r="50" ht="15" customHeight="1" s="56">
      <c r="B50" s="95" t="inlineStr">
        <is>
          <t xml:space="preserve">  Note:</t>
        </is>
      </c>
      <c r="C50" s="96" t="inlineStr">
        <is>
          <t>8 sample products and 5 purchase orders are included. Delete or overwrite when ready.</t>
        </is>
      </c>
      <c r="D50" s="97" t="n"/>
      <c r="E50" s="97" t="n"/>
      <c r="F50" s="97" t="n"/>
      <c r="G50" s="97" t="n"/>
      <c r="H50" s="97" t="n"/>
      <c r="I50" s="97" t="n"/>
      <c r="J50" s="97" t="n"/>
    </row>
  </sheetData>
  <mergeCells count="1">
    <mergeCell ref="B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2026-03-28T08:46:04Z</dcterms:created>
  <dcterms:modified xmlns:dcterms="http://purl.org/dc/terms/" xmlns:xsi="http://www.w3.org/2001/XMLSchema-instance" xsi:type="dcterms:W3CDTF">2026-03-28T18:23:50Z</dcterms:modified>
  <cp:revision>0</cp:revision>
</cp:coreProperties>
</file>