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se Log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ASIN Analysis" sheetId="3" state="visible" r:id="rId3"/>
    <sheet xmlns:r="http://schemas.openxmlformats.org/officeDocument/2006/relationships" name="Action Items" sheetId="4" state="visible" r:id="rId4"/>
    <sheet xmlns:r="http://schemas.openxmlformats.org/officeDocument/2006/relationships" name="Instructions" sheetId="5" state="visible" r:id="rId5"/>
  </sheets>
  <definedNames>
    <definedName name="_xlnm._FilterDatabase" localSheetId="0" hidden="1">'Case Log'!$B$5:$W$205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%"/>
    <numFmt numFmtId="166" formatCode="\$#,##0"/>
    <numFmt numFmtId="167" formatCode="MM/DD/YYYY"/>
    <numFmt numFmtId="168" formatCode="$#,##0.00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ptos"/>
      <charset val="1"/>
      <family val="0"/>
      <b val="1"/>
      <color rgb="FF1A1A2E"/>
      <sz val="16"/>
    </font>
    <font>
      <name val="Aptos"/>
      <charset val="1"/>
      <family val="0"/>
      <color rgb="FF7F8C9B"/>
      <sz val="10"/>
    </font>
    <font>
      <name val="Aptos"/>
      <charset val="1"/>
      <family val="0"/>
      <b val="1"/>
      <color rgb="FFFFFFFF"/>
      <sz val="9"/>
    </font>
    <font>
      <name val="Aptos"/>
      <charset val="1"/>
      <family val="0"/>
      <color rgb="FF0000FF"/>
      <sz val="10"/>
    </font>
    <font>
      <name val="Aptos"/>
      <charset val="1"/>
      <family val="0"/>
      <color rgb="FF2C3E50"/>
      <sz val="10"/>
    </font>
    <font>
      <name val="Arial"/>
      <family val="2"/>
      <sz val="10"/>
    </font>
    <font>
      <name val="Aptos"/>
      <charset val="1"/>
      <family val="0"/>
      <color rgb="FF7F8C9B"/>
      <sz val="9"/>
    </font>
    <font>
      <name val="Aptos"/>
      <charset val="1"/>
      <family val="0"/>
      <b val="1"/>
      <color rgb="FF2D5BFF"/>
      <sz val="20"/>
    </font>
    <font>
      <name val="Aptos"/>
      <charset val="1"/>
      <family val="0"/>
      <b val="1"/>
      <color rgb="FFE63946"/>
      <sz val="20"/>
    </font>
    <font>
      <name val="Aptos"/>
      <charset val="1"/>
      <family val="0"/>
      <b val="1"/>
      <color rgb="FFF7B731"/>
      <sz val="20"/>
    </font>
    <font>
      <name val="Aptos"/>
      <charset val="1"/>
      <family val="0"/>
      <b val="1"/>
      <color rgb="FF00A878"/>
      <sz val="20"/>
    </font>
    <font>
      <name val="Aptos"/>
      <charset val="1"/>
      <family val="0"/>
      <b val="1"/>
      <color rgb="FF6C5CE7"/>
      <sz val="20"/>
    </font>
    <font>
      <name val="Aptos"/>
      <charset val="1"/>
      <family val="0"/>
      <b val="1"/>
      <color rgb="FFFFFFFF"/>
      <sz val="11"/>
    </font>
    <font>
      <name val="Aptos"/>
      <charset val="1"/>
      <family val="0"/>
      <b val="1"/>
      <color rgb="FF2D5BFF"/>
      <sz val="10"/>
    </font>
  </fonts>
  <fills count="13">
    <fill>
      <patternFill/>
    </fill>
    <fill>
      <patternFill patternType="gray125"/>
    </fill>
    <fill>
      <patternFill patternType="solid">
        <fgColor rgb="FFF7F8FA"/>
        <bgColor rgb="FFF2F5FA"/>
      </patternFill>
    </fill>
    <fill>
      <patternFill patternType="solid">
        <fgColor rgb="FF1A1A2E"/>
        <bgColor rgb="FF003300"/>
      </patternFill>
    </fill>
    <fill>
      <patternFill patternType="solid">
        <fgColor rgb="FFFFFFF0"/>
        <bgColor rgb="FFFFFFFF"/>
      </patternFill>
    </fill>
    <fill>
      <patternFill patternType="solid">
        <fgColor rgb="FFFFFFFF"/>
        <bgColor rgb="FFFFFFF0"/>
      </patternFill>
    </fill>
    <fill>
      <patternFill patternType="solid">
        <fgColor rgb="FFF2F5FA"/>
        <bgColor rgb="FFF7F8FA"/>
      </patternFill>
    </fill>
    <fill>
      <patternFill patternType="solid">
        <fgColor rgb="FFEBF0FF"/>
        <bgColor rgb="FFF0EEFF"/>
      </patternFill>
    </fill>
    <fill>
      <patternFill patternType="solid">
        <fgColor rgb="FFFDE8EA"/>
        <bgColor rgb="FFFFF5E0"/>
      </patternFill>
    </fill>
    <fill>
      <patternFill patternType="solid">
        <fgColor rgb="FFFFF5E0"/>
        <bgColor rgb="FFFFFFF0"/>
      </patternFill>
    </fill>
    <fill>
      <patternFill patternType="solid">
        <fgColor rgb="FFE6F9F1"/>
        <bgColor rgb="FFF2F5FA"/>
      </patternFill>
    </fill>
    <fill>
      <patternFill patternType="solid">
        <fgColor rgb="FFF0EEFF"/>
        <bgColor rgb="FFEBF0FF"/>
      </patternFill>
    </fill>
    <fill>
      <patternFill patternType="solid">
        <fgColor rgb="FF2D5BFF"/>
        <bgColor rgb="FF0066CC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1A1A2E"/>
      </bottom>
      <diagonal/>
    </border>
    <border>
      <left/>
      <right/>
      <top/>
      <bottom style="hair">
        <color rgb="FFDFE3E8"/>
      </bottom>
      <diagonal/>
    </border>
    <border>
      <left style="thin">
        <color rgb="FFDFE3E8"/>
      </left>
      <right style="thin">
        <color rgb="FFDFE3E8"/>
      </right>
      <top style="medium">
        <color rgb="FF2D5BFF"/>
      </top>
      <bottom/>
      <diagonal/>
    </border>
    <border>
      <left style="thin">
        <color rgb="FFDFE3E8"/>
      </left>
      <right style="thin">
        <color rgb="FFDFE3E8"/>
      </right>
      <top style="medium">
        <color rgb="FFE63946"/>
      </top>
      <bottom/>
      <diagonal/>
    </border>
    <border>
      <left style="thin">
        <color rgb="FFDFE3E8"/>
      </left>
      <right style="thin">
        <color rgb="FFDFE3E8"/>
      </right>
      <top style="medium">
        <color rgb="FFF7B731"/>
      </top>
      <bottom/>
      <diagonal/>
    </border>
    <border>
      <left style="thin">
        <color rgb="FFDFE3E8"/>
      </left>
      <right style="thin">
        <color rgb="FFDFE3E8"/>
      </right>
      <top style="medium">
        <color rgb="FF00A878"/>
      </top>
      <bottom/>
      <diagonal/>
    </border>
    <border>
      <left style="thin">
        <color rgb="FFDFE3E8"/>
      </left>
      <right style="thin">
        <color rgb="FFDFE3E8"/>
      </right>
      <top/>
      <bottom style="thin">
        <color rgb="FFDFE3E8"/>
      </bottom>
      <diagonal/>
    </border>
    <border>
      <left style="thin">
        <color rgb="FFDFE3E8"/>
      </left>
      <right style="thin">
        <color rgb="FFDFE3E8"/>
      </right>
      <top style="medium">
        <color rgb="FF6C5CE7"/>
      </top>
      <bottom/>
      <diagonal/>
    </border>
    <border>
      <left style="thin">
        <color rgb="FF1A1A2E"/>
      </left>
      <right/>
      <top style="medium">
        <color rgb="FF1A1A2E"/>
      </top>
      <bottom style="thin">
        <color rgb="FF1A1A2E"/>
      </bottom>
      <diagonal/>
    </border>
    <border>
      <left/>
      <right/>
      <top style="medium">
        <color rgb="FF1A1A2E"/>
      </top>
      <bottom style="thin">
        <color rgb="FF1A1A2E"/>
      </bottom>
      <diagonal/>
    </border>
    <border>
      <left/>
      <right style="thin">
        <color rgb="FF1A1A2E"/>
      </right>
      <top style="medium">
        <color rgb="FF1A1A2E"/>
      </top>
      <bottom style="thin">
        <color rgb="FF1A1A2E"/>
      </bottom>
      <diagonal/>
    </border>
    <border>
      <left/>
      <right/>
      <top/>
      <bottom style="medium">
        <color rgb="FF2D5BFF"/>
      </bottom>
      <diagonal/>
    </border>
    <border>
      <left style="thin">
        <color rgb="FF2D5BFF"/>
      </left>
      <right/>
      <top style="medium">
        <color rgb="FF2D5BFF"/>
      </top>
      <bottom style="thin">
        <color rgb="FF2D5BFF"/>
      </bottom>
      <diagonal/>
    </border>
    <border>
      <left/>
      <right/>
      <top style="medium">
        <color rgb="FF2D5BFF"/>
      </top>
      <bottom style="thin">
        <color rgb="FF2D5BFF"/>
      </bottom>
      <diagonal/>
    </border>
    <border>
      <left/>
      <right style="thin">
        <color rgb="FF2D5BFF"/>
      </right>
      <top style="medium">
        <color rgb="FF2D5BFF"/>
      </top>
      <bottom style="thin">
        <color rgb="FF2D5BFF"/>
      </bottom>
      <diagonal/>
    </border>
    <border>
      <left/>
      <right/>
      <top style="medium">
        <color rgb="FF2D5BFF"/>
      </top>
      <bottom/>
      <diagonal/>
    </border>
    <border>
      <left/>
      <right style="thin">
        <color rgb="FFDFE3E8"/>
      </right>
      <top style="medium">
        <color rgb="FF2D5BFF"/>
      </top>
      <bottom/>
      <diagonal/>
    </border>
    <border>
      <left/>
      <right/>
      <top style="medium">
        <color rgb="FFE63946"/>
      </top>
      <bottom/>
      <diagonal/>
    </border>
    <border>
      <left/>
      <right style="thin">
        <color rgb="FFDFE3E8"/>
      </right>
      <top style="medium">
        <color rgb="FFE63946"/>
      </top>
      <bottom/>
      <diagonal/>
    </border>
    <border>
      <left/>
      <right/>
      <top style="medium">
        <color rgb="FFF7B731"/>
      </top>
      <bottom/>
      <diagonal/>
    </border>
    <border>
      <left/>
      <right style="thin">
        <color rgb="FFDFE3E8"/>
      </right>
      <top style="medium">
        <color rgb="FFF7B731"/>
      </top>
      <bottom/>
      <diagonal/>
    </border>
    <border>
      <left/>
      <right/>
      <top style="medium">
        <color rgb="FF00A878"/>
      </top>
      <bottom/>
      <diagonal/>
    </border>
    <border>
      <left/>
      <right style="thin">
        <color rgb="FFDFE3E8"/>
      </right>
      <top style="medium">
        <color rgb="FF00A878"/>
      </top>
      <bottom/>
      <diagonal/>
    </border>
    <border>
      <left/>
      <right style="thin">
        <color rgb="FFDFE3E8"/>
      </right>
      <top/>
      <bottom/>
      <diagonal/>
    </border>
    <border>
      <left/>
      <right style="thin">
        <color rgb="FFDFE3E8"/>
      </right>
      <top/>
      <bottom style="thin">
        <color rgb="FFDFE3E8"/>
      </bottom>
      <diagonal/>
    </border>
    <border>
      <left/>
      <right/>
      <top style="medium">
        <color rgb="FF6C5CE7"/>
      </top>
      <bottom/>
      <diagonal/>
    </border>
    <border>
      <left/>
      <right style="thin">
        <color rgb="FFDFE3E8"/>
      </right>
      <top style="medium">
        <color rgb="FF6C5CE7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/>
    </xf>
    <xf numFmtId="164" fontId="8" fillId="5" borderId="2" applyAlignment="1" pivotButton="0" quotePrefix="0" xfId="0">
      <alignment horizontal="center" vertical="center"/>
    </xf>
    <xf numFmtId="165" fontId="8" fillId="5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center" vertical="center"/>
    </xf>
    <xf numFmtId="165" fontId="8" fillId="6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10" fillId="7" borderId="3" applyAlignment="1" pivotButton="0" quotePrefix="0" xfId="0">
      <alignment horizontal="center" vertical="center"/>
    </xf>
    <xf numFmtId="0" fontId="10" fillId="8" borderId="4" applyAlignment="1" pivotButton="0" quotePrefix="0" xfId="0">
      <alignment horizontal="center" vertical="center"/>
    </xf>
    <xf numFmtId="0" fontId="10" fillId="9" borderId="5" applyAlignment="1" pivotButton="0" quotePrefix="0" xfId="0">
      <alignment horizontal="center" vertical="center"/>
    </xf>
    <xf numFmtId="0" fontId="10" fillId="10" borderId="6" applyAlignment="1" pivotButton="0" quotePrefix="0" xfId="0">
      <alignment horizontal="center" vertical="center"/>
    </xf>
    <xf numFmtId="3" fontId="11" fillId="5" borderId="7" applyAlignment="1" pivotButton="0" quotePrefix="0" xfId="0">
      <alignment horizontal="center" vertical="center"/>
    </xf>
    <xf numFmtId="3" fontId="12" fillId="5" borderId="7" applyAlignment="1" pivotButton="0" quotePrefix="0" xfId="0">
      <alignment horizontal="center" vertical="center"/>
    </xf>
    <xf numFmtId="166" fontId="13" fillId="5" borderId="7" applyAlignment="1" pivotButton="0" quotePrefix="0" xfId="0">
      <alignment horizontal="center" vertical="center"/>
    </xf>
    <xf numFmtId="166" fontId="14" fillId="5" borderId="7" applyAlignment="1" pivotButton="0" quotePrefix="0" xfId="0">
      <alignment horizontal="center" vertical="center"/>
    </xf>
    <xf numFmtId="0" fontId="10" fillId="11" borderId="8" applyAlignment="1" pivotButton="0" quotePrefix="0" xfId="0">
      <alignment horizontal="center" vertical="center"/>
    </xf>
    <xf numFmtId="166" fontId="12" fillId="5" borderId="7" applyAlignment="1" pivotButton="0" quotePrefix="0" xfId="0">
      <alignment horizontal="center" vertical="center"/>
    </xf>
    <xf numFmtId="165" fontId="15" fillId="5" borderId="7" applyAlignment="1" pivotButton="0" quotePrefix="0" xfId="0">
      <alignment horizontal="center" vertical="center"/>
    </xf>
    <xf numFmtId="3" fontId="13" fillId="5" borderId="7" applyAlignment="1" pivotButton="0" quotePrefix="0" xfId="0">
      <alignment horizontal="center" vertical="center"/>
    </xf>
    <xf numFmtId="0" fontId="16" fillId="3" borderId="9" applyAlignment="1" pivotButton="0" quotePrefix="0" xfId="0">
      <alignment horizontal="left" vertical="center"/>
    </xf>
    <xf numFmtId="0" fontId="16" fillId="3" borderId="10" applyAlignment="1" pivotButton="0" quotePrefix="0" xfId="0">
      <alignment horizontal="left" vertical="center"/>
    </xf>
    <xf numFmtId="0" fontId="16" fillId="3" borderId="11" applyAlignment="1" pivotButton="0" quotePrefix="0" xfId="0">
      <alignment horizontal="left" vertical="center"/>
    </xf>
    <xf numFmtId="0" fontId="6" fillId="12" borderId="12" applyAlignment="1" pivotButton="0" quotePrefix="0" xfId="0">
      <alignment horizontal="center" vertical="center" wrapText="1"/>
    </xf>
    <xf numFmtId="166" fontId="8" fillId="5" borderId="2" applyAlignment="1" pivotButton="0" quotePrefix="0" xfId="0">
      <alignment horizontal="center" vertical="center"/>
    </xf>
    <xf numFmtId="166" fontId="8" fillId="6" borderId="2" applyAlignment="1" pivotButton="0" quotePrefix="0" xfId="0">
      <alignment horizontal="center" vertical="center"/>
    </xf>
    <xf numFmtId="3" fontId="8" fillId="5" borderId="2" applyAlignment="1" pivotButton="0" quotePrefix="0" xfId="0">
      <alignment horizontal="center" vertical="center"/>
    </xf>
    <xf numFmtId="3" fontId="8" fillId="6" borderId="2" applyAlignment="1" pivotButton="0" quotePrefix="0" xfId="0">
      <alignment horizontal="center" vertical="center"/>
    </xf>
    <xf numFmtId="0" fontId="4" fillId="2" borderId="0" applyAlignment="1" pivotButton="0" quotePrefix="0" xfId="0">
      <alignment horizontal="general" vertical="bottom"/>
    </xf>
    <xf numFmtId="3" fontId="15" fillId="5" borderId="7" applyAlignment="1" pivotButton="0" quotePrefix="0" xfId="0">
      <alignment horizontal="center" vertical="center"/>
    </xf>
    <xf numFmtId="0" fontId="8" fillId="5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16" fillId="12" borderId="13" applyAlignment="1" pivotButton="0" quotePrefix="0" xfId="0">
      <alignment horizontal="left" vertical="center"/>
    </xf>
    <xf numFmtId="0" fontId="16" fillId="12" borderId="14" applyAlignment="1" pivotButton="0" quotePrefix="0" xfId="0">
      <alignment horizontal="left" vertical="center"/>
    </xf>
    <xf numFmtId="0" fontId="16" fillId="12" borderId="15" applyAlignment="1" pivotButton="0" quotePrefix="0" xfId="0">
      <alignment horizontal="left" vertical="center"/>
    </xf>
    <xf numFmtId="0" fontId="5" fillId="5" borderId="0" applyAlignment="1" pivotButton="0" quotePrefix="0" xfId="0">
      <alignment horizontal="general" vertical="bottom"/>
    </xf>
    <xf numFmtId="0" fontId="17" fillId="5" borderId="0" applyAlignment="1" pivotButton="0" quotePrefix="0" xfId="0">
      <alignment horizontal="general" vertical="bottom"/>
    </xf>
    <xf numFmtId="0" fontId="17" fillId="5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/>
    </xf>
    <xf numFmtId="164" fontId="8" fillId="5" borderId="2" applyAlignment="1" pivotButton="0" quotePrefix="0" xfId="0">
      <alignment horizontal="center" vertical="center"/>
    </xf>
    <xf numFmtId="165" fontId="8" fillId="5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center" vertical="center"/>
    </xf>
    <xf numFmtId="165" fontId="8" fillId="6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10" fillId="7" borderId="3" applyAlignment="1" pivotButton="0" quotePrefix="0" xfId="0">
      <alignment horizontal="center" vertical="center"/>
    </xf>
    <xf numFmtId="0" fontId="0" fillId="0" borderId="17" pivotButton="0" quotePrefix="0" xfId="0"/>
    <xf numFmtId="0" fontId="10" fillId="8" borderId="4" applyAlignment="1" pivotButton="0" quotePrefix="0" xfId="0">
      <alignment horizontal="center" vertical="center"/>
    </xf>
    <xf numFmtId="0" fontId="0" fillId="0" borderId="19" pivotButton="0" quotePrefix="0" xfId="0"/>
    <xf numFmtId="0" fontId="10" fillId="9" borderId="5" applyAlignment="1" pivotButton="0" quotePrefix="0" xfId="0">
      <alignment horizontal="center" vertical="center"/>
    </xf>
    <xf numFmtId="0" fontId="0" fillId="0" borderId="21" pivotButton="0" quotePrefix="0" xfId="0"/>
    <xf numFmtId="0" fontId="10" fillId="10" borderId="6" applyAlignment="1" pivotButton="0" quotePrefix="0" xfId="0">
      <alignment horizontal="center" vertical="center"/>
    </xf>
    <xf numFmtId="0" fontId="0" fillId="0" borderId="23" pivotButton="0" quotePrefix="0" xfId="0"/>
    <xf numFmtId="3" fontId="11" fillId="5" borderId="7" applyAlignment="1" pivotButton="0" quotePrefix="0" xfId="0">
      <alignment horizontal="center" vertical="center"/>
    </xf>
    <xf numFmtId="0" fontId="0" fillId="0" borderId="25" pivotButton="0" quotePrefix="0" xfId="0"/>
    <xf numFmtId="3" fontId="12" fillId="5" borderId="7" applyAlignment="1" pivotButton="0" quotePrefix="0" xfId="0">
      <alignment horizontal="center" vertical="center"/>
    </xf>
    <xf numFmtId="166" fontId="13" fillId="5" borderId="7" applyAlignment="1" pivotButton="0" quotePrefix="0" xfId="0">
      <alignment horizontal="center" vertical="center"/>
    </xf>
    <xf numFmtId="166" fontId="14" fillId="5" borderId="7" applyAlignment="1" pivotButton="0" quotePrefix="0" xfId="0">
      <alignment horizontal="center" vertical="center"/>
    </xf>
    <xf numFmtId="0" fontId="10" fillId="11" borderId="8" applyAlignment="1" pivotButton="0" quotePrefix="0" xfId="0">
      <alignment horizontal="center" vertical="center"/>
    </xf>
    <xf numFmtId="0" fontId="0" fillId="0" borderId="27" pivotButton="0" quotePrefix="0" xfId="0"/>
    <xf numFmtId="166" fontId="12" fillId="5" borderId="7" applyAlignment="1" pivotButton="0" quotePrefix="0" xfId="0">
      <alignment horizontal="center" vertical="center"/>
    </xf>
    <xf numFmtId="165" fontId="15" fillId="5" borderId="7" applyAlignment="1" pivotButton="0" quotePrefix="0" xfId="0">
      <alignment horizontal="center" vertical="center"/>
    </xf>
    <xf numFmtId="3" fontId="13" fillId="5" borderId="7" applyAlignment="1" pivotButton="0" quotePrefix="0" xfId="0">
      <alignment horizontal="center" vertical="center"/>
    </xf>
    <xf numFmtId="0" fontId="16" fillId="3" borderId="9" applyAlignment="1" pivotButton="0" quotePrefix="0" xfId="0">
      <alignment horizontal="left" vertical="center"/>
    </xf>
    <xf numFmtId="0" fontId="16" fillId="3" borderId="10" applyAlignment="1" pivotButton="0" quotePrefix="0" xfId="0">
      <alignment horizontal="left" vertical="center"/>
    </xf>
    <xf numFmtId="0" fontId="16" fillId="3" borderId="11" applyAlignment="1" pivotButton="0" quotePrefix="0" xfId="0">
      <alignment horizontal="left" vertical="center"/>
    </xf>
    <xf numFmtId="0" fontId="6" fillId="12" borderId="12" applyAlignment="1" pivotButton="0" quotePrefix="0" xfId="0">
      <alignment horizontal="center" vertical="center" wrapText="1"/>
    </xf>
    <xf numFmtId="166" fontId="8" fillId="5" borderId="2" applyAlignment="1" pivotButton="0" quotePrefix="0" xfId="0">
      <alignment horizontal="center" vertical="center"/>
    </xf>
    <xf numFmtId="166" fontId="8" fillId="6" borderId="2" applyAlignment="1" pivotButton="0" quotePrefix="0" xfId="0">
      <alignment horizontal="center" vertical="center"/>
    </xf>
    <xf numFmtId="3" fontId="8" fillId="5" borderId="2" applyAlignment="1" pivotButton="0" quotePrefix="0" xfId="0">
      <alignment horizontal="center" vertical="center"/>
    </xf>
    <xf numFmtId="3" fontId="8" fillId="6" borderId="2" applyAlignment="1" pivotButton="0" quotePrefix="0" xfId="0">
      <alignment horizontal="center" vertical="center"/>
    </xf>
    <xf numFmtId="0" fontId="4" fillId="2" borderId="0" applyAlignment="1" pivotButton="0" quotePrefix="0" xfId="0">
      <alignment horizontal="general" vertical="bottom"/>
    </xf>
    <xf numFmtId="3" fontId="15" fillId="5" borderId="7" applyAlignment="1" pivotButton="0" quotePrefix="0" xfId="0">
      <alignment horizontal="center" vertical="center"/>
    </xf>
    <xf numFmtId="0" fontId="8" fillId="5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16" fillId="12" borderId="13" applyAlignment="1" pivotButton="0" quotePrefix="0" xfId="0">
      <alignment horizontal="left" vertical="center"/>
    </xf>
    <xf numFmtId="0" fontId="16" fillId="12" borderId="14" applyAlignment="1" pivotButton="0" quotePrefix="0" xfId="0">
      <alignment horizontal="left" vertical="center"/>
    </xf>
    <xf numFmtId="0" fontId="16" fillId="12" borderId="15" applyAlignment="1" pivotButton="0" quotePrefix="0" xfId="0">
      <alignment horizontal="left" vertical="center"/>
    </xf>
    <xf numFmtId="0" fontId="5" fillId="5" borderId="0" applyAlignment="1" pivotButton="0" quotePrefix="0" xfId="0">
      <alignment horizontal="general" vertical="bottom"/>
    </xf>
    <xf numFmtId="0" fontId="17" fillId="5" borderId="0" applyAlignment="1" pivotButton="0" quotePrefix="0" xfId="0">
      <alignment horizontal="general" vertical="bottom"/>
    </xf>
    <xf numFmtId="167" fontId="7" fillId="4" borderId="2" applyAlignment="1" pivotButton="0" quotePrefix="0" xfId="0">
      <alignment horizontal="center" vertical="center"/>
    </xf>
    <xf numFmtId="168" fontId="7" fillId="4" borderId="2" applyAlignment="1" pivotButton="0" quotePrefix="0" xfId="0">
      <alignment horizontal="center" vertical="center"/>
    </xf>
    <xf numFmtId="168" fontId="8" fillId="5" borderId="2" applyAlignment="1" pivotButton="0" quotePrefix="0" xfId="0">
      <alignment horizontal="center" vertical="center"/>
    </xf>
    <xf numFmtId="168" fontId="8" fillId="6" borderId="2" applyAlignment="1" pivotButton="0" quotePrefix="0" xfId="0">
      <alignment horizontal="center" vertical="center"/>
    </xf>
    <xf numFmtId="167" fontId="7" fillId="4" borderId="2" applyAlignment="1" pivotButton="0" quotePrefix="0" xfId="0">
      <alignment horizontal="center" vertical="center"/>
    </xf>
    <xf numFmtId="168" fontId="7" fillId="4" borderId="2" applyAlignment="1" pivotButton="0" quotePrefix="0" xfId="0">
      <alignment horizontal="center" vertical="center"/>
    </xf>
    <xf numFmtId="168" fontId="8" fillId="5" borderId="2" applyAlignment="1" pivotButton="0" quotePrefix="0" xfId="0">
      <alignment horizontal="center" vertical="center"/>
    </xf>
    <xf numFmtId="168" fontId="8" fillId="6" borderId="2" applyAlignment="1" pivotButton="0" quotePrefix="0" xfId="0">
      <alignment horizontal="center" vertical="center"/>
    </xf>
    <xf numFmtId="0" fontId="6" fillId="3" borderId="1" applyAlignment="1" applyProtection="1" pivotButton="0" quotePrefix="0" xfId="0">
      <alignment horizontal="center" vertical="center" wrapText="1"/>
      <protection locked="0" hidden="0"/>
    </xf>
    <xf numFmtId="0" fontId="7" fillId="4" borderId="2" applyAlignment="1" applyProtection="1" pivotButton="0" quotePrefix="0" xfId="0">
      <alignment horizontal="center" vertical="center"/>
      <protection locked="0" hidden="0"/>
    </xf>
    <xf numFmtId="167" fontId="7" fillId="4" borderId="2" applyAlignment="1" applyProtection="1" pivotButton="0" quotePrefix="0" xfId="0">
      <alignment horizontal="center" vertical="center"/>
      <protection locked="0" hidden="0"/>
    </xf>
    <xf numFmtId="168" fontId="7" fillId="4" borderId="2" applyAlignment="1" applyProtection="1" pivotButton="0" quotePrefix="0" xfId="0">
      <alignment horizontal="center" vertical="center"/>
      <protection locked="0" hidden="0"/>
    </xf>
    <xf numFmtId="168" fontId="8" fillId="5" borderId="2" applyAlignment="1" applyProtection="1" pivotButton="0" quotePrefix="0" xfId="0">
      <alignment horizontal="center" vertical="center"/>
      <protection locked="0" hidden="0"/>
    </xf>
    <xf numFmtId="168" fontId="8" fillId="6" borderId="2" applyAlignment="1" applyProtection="1" pivotButton="0" quotePrefix="0" xfId="0">
      <alignment horizontal="center" vertical="center"/>
      <protection locked="0" hidden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0">
    <dxf>
      <font>
        <color rgb="FFE63946"/>
      </font>
      <fill>
        <patternFill>
          <bgColor rgb="FFFDE8EA"/>
        </patternFill>
      </fill>
    </dxf>
    <dxf>
      <font>
        <color rgb="FF00A878"/>
      </font>
      <fill>
        <patternFill>
          <bgColor rgb="FFE6F9F1"/>
        </patternFill>
      </fill>
    </dxf>
    <dxf>
      <font>
        <color rgb="FFF7B731"/>
      </font>
      <fill>
        <patternFill>
          <bgColor rgb="FFFFF5E0"/>
        </patternFill>
      </fill>
    </dxf>
    <dxf>
      <font>
        <b val="1"/>
        <color rgb="FFFFFFFF"/>
      </font>
      <fill>
        <patternFill patternType="solid">
          <fgColor rgb="FFC7254E"/>
          <bgColor rgb="FFC7254E"/>
        </patternFill>
      </fill>
    </dxf>
    <dxf>
      <font>
        <b val="1"/>
        <color rgb="FF000000"/>
      </font>
      <fill>
        <patternFill patternType="solid">
          <fgColor rgb="FFFF9800"/>
          <bgColor rgb="FFFF9800"/>
        </patternFill>
      </fill>
    </dxf>
    <dxf>
      <font>
        <b val="1"/>
        <color rgb="FFFFFFFF"/>
      </font>
      <fill>
        <patternFill patternType="solid">
          <fgColor rgb="FF2196F3"/>
          <bgColor rgb="FF2196F3"/>
        </patternFill>
      </fill>
    </dxf>
    <dxf>
      <font>
        <b val="1"/>
        <color rgb="FFFFFFFF"/>
      </font>
      <fill>
        <patternFill patternType="solid">
          <fgColor rgb="FF9C27B0"/>
          <bgColor rgb="FF9C27B0"/>
        </patternFill>
      </fill>
    </dxf>
    <dxf>
      <font>
        <b val="1"/>
        <color rgb="FFFFFFFF"/>
      </font>
      <fill>
        <patternFill patternType="solid">
          <fgColor rgb="FF4CAF50"/>
          <bgColor rgb="FF4CAF50"/>
        </patternFill>
      </fill>
    </dxf>
    <dxf>
      <font>
        <b val="1"/>
        <color rgb="FFFFFFFF"/>
      </font>
      <fill>
        <patternFill patternType="solid">
          <fgColor rgb="FF424242"/>
          <bgColor rgb="FF424242"/>
        </patternFill>
      </fill>
    </dxf>
    <dxf>
      <font>
        <b val="1"/>
        <color rgb="FF000000"/>
      </font>
      <fill>
        <patternFill patternType="solid">
          <fgColor rgb="FFFFEB3B"/>
          <bgColor rgb="FFFFEB3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0EEFF"/>
      <rgbColor rgb="FF7F8C9B"/>
      <rgbColor rgb="FF9999FF"/>
      <rgbColor rgb="FFE63946"/>
      <rgbColor rgb="FFFFF5E0"/>
      <rgbColor rgb="FFE6F9F1"/>
      <rgbColor rgb="FF660066"/>
      <rgbColor rgb="FFFF8080"/>
      <rgbColor rgb="FF0066CC"/>
      <rgbColor rgb="FFDF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0FF"/>
      <rgbColor rgb="FFF2F5FA"/>
      <rgbColor rgb="FFFFFFF0"/>
      <rgbColor rgb="FFF7F8FA"/>
      <rgbColor rgb="FFFF99CC"/>
      <rgbColor rgb="FFCC99FF"/>
      <rgbColor rgb="FFFDE8EA"/>
      <rgbColor rgb="FF2D5BFF"/>
      <rgbColor rgb="FF33CCCC"/>
      <rgbColor rgb="FF99CC00"/>
      <rgbColor rgb="FFF7B731"/>
      <rgbColor rgb="FFFF9900"/>
      <rgbColor rgb="FFFF6600"/>
      <rgbColor rgb="FF6C5CE7"/>
      <rgbColor rgb="FF969696"/>
      <rgbColor rgb="FF003366"/>
      <rgbColor rgb="FF00A878"/>
      <rgbColor rgb="FF003300"/>
      <rgbColor rgb="FF1A1A2E"/>
      <rgbColor rgb="FF993300"/>
      <rgbColor rgb="FF993366"/>
      <rgbColor rgb="FF333399"/>
      <rgbColor rgb="FF2C3E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FBA Tool</author>
  </authors>
  <commentList>
    <comment ref="B5" authorId="0" shapeId="0">
      <text>
        <t>AUTO-FILLED
Case number auto-increments.
Do not edit.</t>
      </text>
    </comment>
    <comment ref="C5" authorId="0" shapeId="0">
      <text>
        <t>REQUIRED - Date Filed
Enter the date you filed this case with Amazon.
Format: MM/DD/YYYY
Example: 03/15/2026</t>
      </text>
    </comment>
    <comment ref="D5" authorId="0" shapeId="0">
      <text>
        <t>REQUIRED - ASIN
The Amazon Standard Identification Number.
10-character alphanumeric code.
Example: B09V3KXJPB</t>
      </text>
    </comment>
    <comment ref="E5" authorId="0" shapeId="0">
      <text>
        <t>REQUIRED - SKU
Your internal SKU for this product.
Example: WH-BOTTLE-BLK-32</t>
      </text>
    </comment>
    <comment ref="F5" authorId="0" shapeId="0">
      <text>
        <t>RECOMMENDED - Product Title
Short product name for easy identification.
Example: 32oz Water Bottle Black</t>
      </text>
    </comment>
    <comment ref="G5" authorId="0" shapeId="0">
      <text>
        <t>REQUIRED - Issue Type
Select from dropdown:
• Customer Return
• FBA Lost
• FBA Damaged
• Overcharged Fee
• Wrong Reimbursement
• Missing Inbound
• Removal Order Issue</t>
      </text>
    </comment>
    <comment ref="H5" authorId="0" shapeId="0">
      <text>
        <t>REQUIRED - Status
Select current case status:
• Open - Just filed
• Pending - Waiting for Amazon
• Under Review - Amazon reviewing
• Partially Resolved - Partial refund
• Resolved - Fully resolved
• Denied - Amazon denied
• Appealed - You appealed denial</t>
      </text>
    </comment>
    <comment ref="I5" authorId="0" shapeId="0">
      <text>
        <t>REQUIRED - Priority Score
Select urgency level:
• 1 - Critical (&gt;$500 or time-sensitive)
• 2 - High (&gt;$100)
• 3 - Medium ($20-$100)
• 4 - Low (&lt;$20)
• 5 - Monitor (tracking only)</t>
      </text>
    </comment>
    <comment ref="J5" authorId="0" shapeId="0">
      <text>
        <t>REQUIRED - Qty Affected
Number of units involved.
Enter whole number.
Example: 24</t>
      </text>
    </comment>
    <comment ref="K5" authorId="0" shapeId="0">
      <text>
        <t>REQUIRED - Unit Cost
Your cost per unit in USD.
Example: 8.50</t>
      </text>
    </comment>
    <comment ref="L5" authorId="0" shapeId="0">
      <text>
        <t>AUTO-CALCULATED
Expected Reimbursement = Qty × Unit Cost.
Do not edit.</t>
      </text>
    </comment>
    <comment ref="M5" authorId="0" shapeId="0">
      <text>
        <t>INPUT WHEN RESOLVED
Actual amount Amazon reimbursed.
Enter after receiving payment.
Example: 180.00</t>
      </text>
    </comment>
    <comment ref="N5" authorId="0" shapeId="0">
      <text>
        <t>AUTO-CALCULATED
Gap = Expected - Actual.
Positive = underpaid.
Do not edit.</t>
      </text>
    </comment>
    <comment ref="O5" authorId="0" shapeId="0">
      <text>
        <t>AUTO-CALCULATED
Gap as percentage of expected.
Do not edit.</t>
      </text>
    </comment>
    <comment ref="P5" authorId="0" shapeId="0">
      <text>
        <t>REQUIRED - Responsibility
Who is responsible for the issue:
• Amazon - FBA warehouse/shipping
• Carrier - Shipping carrier
• Customer - Buyer abuse/fraud
• Warehouse - 3PL/prep center
• Seller - Your own error</t>
      </text>
    </comment>
    <comment ref="Q5" authorId="0" shapeId="0">
      <text>
        <t>RECOMMENDED - Evidence
Describe evidence you have:
Example: Photos + tracking showing delivered but not scanned in</t>
      </text>
    </comment>
    <comment ref="R5" authorId="0" shapeId="0">
      <text>
        <t>RECOMMENDED - Amazon Case ID
The case ID from Seller Central.
Example: 12345678901</t>
      </text>
    </comment>
    <comment ref="S5" authorId="0" shapeId="0">
      <text>
        <t>OPTIONAL - Filed By
Who filed this case.
Example: John / VA team</t>
      </text>
    </comment>
    <comment ref="T5" authorId="0" shapeId="0">
      <text>
        <t>INPUT - Last Updated
Date of last status change.
Format: MM/DD/YYYY</t>
      </text>
    </comment>
    <comment ref="U5" authorId="0" shapeId="0">
      <text>
        <t>IMPORTANT - Follow-Up Date
Set a reminder date to follow up.
The Action Items sheet tracks overdue follow-ups.
Format: MM/DD/YYYY</t>
      </text>
    </comment>
    <comment ref="V5" authorId="0" shapeId="0">
      <text>
        <t>AUTO-CALCULATED
Days since case was filed.
Shows 'Closed' for resolved cases.
Do not edit.</t>
      </text>
    </comment>
    <comment ref="W5" authorId="0" shapeId="0">
      <text>
        <t>OPTIONAL - Notes
Any additional notes, next steps, or communication history.
Example: Called support 3/15, agent said 5 business days</t>
      </text>
    </comment>
  </commentList>
</comments>
</file>

<file path=xl/tables/table1.xml><?xml version="1.0" encoding="utf-8"?>
<table xmlns="http://schemas.openxmlformats.org/spreadsheetml/2006/main" id="1" name="CaseLog" displayName="CaseLog" ref="B5:W205" headerRowCount="1">
  <autoFilter ref="B5:W205"/>
  <tableColumns count="22">
    <tableColumn id="2" name="Case #"/>
    <tableColumn id="3" name="Date Filed"/>
    <tableColumn id="4" name="ASIN"/>
    <tableColumn id="5" name="SKU"/>
    <tableColumn id="6" name="Product Title"/>
    <tableColumn id="7" name="Issue Type"/>
    <tableColumn id="8" name="Status"/>
    <tableColumn id="9" name="Priority Score"/>
    <tableColumn id="10" name="Qty Affected"/>
    <tableColumn id="11" name="Unit Cost ($)"/>
    <tableColumn id="12" name="Expected Reimb ($)"/>
    <tableColumn id="13" name="Actual Reimb ($)"/>
    <tableColumn id="14" name="Gap ($)"/>
    <tableColumn id="15" name="Gap %"/>
    <tableColumn id="16" name="Responsibility"/>
    <tableColumn id="17" name="Evidence"/>
    <tableColumn id="18" name="Case ID (Amazon)"/>
    <tableColumn id="19" name="Filed By"/>
    <tableColumn id="20" name="Last Updated"/>
    <tableColumn id="21" name="Follow-Up Date"/>
    <tableColumn id="22" name="Days Open"/>
    <tableColumn id="23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tabColor rgb="FF2D5BFF"/>
    <outlinePr summaryBelow="1" summaryRight="1"/>
    <pageSetUpPr fitToPage="0"/>
  </sheetPr>
  <dimension ref="A1:X206"/>
  <sheetViews>
    <sheetView showFormulas="0" showGridLines="0" showRowColHeaders="1" showZeros="1" rightToLeft="0" tabSelected="1" showOutlineSymbols="1" defaultGridColor="1" view="normal" topLeftCell="A1" colorId="64" zoomScale="110" zoomScaleNormal="110" zoomScalePageLayoutView="100" workbookViewId="0">
      <pane xSplit="3" ySplit="5" topLeftCell="D6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3" customWidth="1" style="47" min="1" max="1"/>
    <col width="6" customWidth="1" style="47" min="2" max="2"/>
    <col width="12" customWidth="1" style="47" min="3" max="3"/>
    <col width="14" customWidth="1" style="47" min="4" max="4"/>
    <col width="10" customWidth="1" style="47" min="5" max="5"/>
    <col width="22" customWidth="1" style="47" min="6" max="6"/>
    <col width="16" customWidth="1" style="47" min="7" max="7"/>
    <col width="14" customWidth="1" style="47" min="8" max="9"/>
    <col width="8" customWidth="1" style="47" min="10" max="10"/>
    <col width="10" customWidth="1" style="47" min="11" max="11"/>
    <col width="12" customWidth="1" style="47" min="12" max="13"/>
    <col width="10" customWidth="1" style="47" min="14" max="14"/>
    <col width="8" customWidth="1" style="47" min="15" max="15"/>
    <col width="12" customWidth="1" style="47" min="16" max="16"/>
    <col width="14" customWidth="1" style="47" min="17" max="17"/>
    <col width="16" customWidth="1" style="47" min="18" max="18"/>
    <col width="10" customWidth="1" style="47" min="19" max="19"/>
    <col width="12" customWidth="1" style="47" min="20" max="21"/>
    <col width="8" customWidth="1" style="47" min="22" max="22"/>
    <col width="20" customWidth="1" style="47" min="23" max="23"/>
  </cols>
  <sheetData>
    <row r="1" ht="15" customHeight="1" s="48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  <c r="J1" s="49" t="n"/>
      <c r="K1" s="49" t="n"/>
      <c r="L1" s="49" t="n"/>
      <c r="M1" s="49" t="n"/>
      <c r="N1" s="49" t="n"/>
      <c r="O1" s="49" t="n"/>
      <c r="P1" s="49" t="n"/>
      <c r="Q1" s="49" t="n"/>
      <c r="R1" s="49" t="n"/>
      <c r="S1" s="49" t="n"/>
      <c r="T1" s="49" t="n"/>
      <c r="U1" s="49" t="n"/>
      <c r="V1" s="49" t="n"/>
      <c r="W1" s="49" t="n"/>
      <c r="X1" s="49" t="n"/>
    </row>
    <row r="2" ht="19.5" customHeight="1" s="48">
      <c r="A2" s="49" t="n"/>
      <c r="B2" s="50" t="inlineStr">
        <is>
          <t>FBA RETURN / REFUND / REIMBURSEMENT TRACKER</t>
        </is>
      </c>
      <c r="W2" s="49" t="n"/>
      <c r="X2" s="49" t="n"/>
    </row>
    <row r="3" ht="15" customHeight="1" s="48">
      <c r="A3" s="49" t="n"/>
      <c r="B3" s="51" t="inlineStr">
        <is>
          <t>Track every case, prioritize follow-ups, and recover missed reimbursements</t>
        </is>
      </c>
      <c r="W3" s="49" t="n"/>
      <c r="X3" s="49" t="n"/>
    </row>
    <row r="4" ht="15" customHeight="1" s="48">
      <c r="A4" s="49" t="n"/>
      <c r="B4" s="49" t="n"/>
      <c r="C4" s="49" t="n"/>
      <c r="D4" s="49" t="n"/>
      <c r="E4" s="49" t="n"/>
      <c r="F4" s="49" t="n"/>
      <c r="G4" s="49" t="n"/>
      <c r="H4" s="49" t="n"/>
      <c r="I4" s="49" t="n"/>
      <c r="J4" s="49" t="n"/>
      <c r="K4" s="49" t="n"/>
      <c r="L4" s="49" t="n"/>
      <c r="M4" s="49" t="n"/>
      <c r="N4" s="49" t="n"/>
      <c r="O4" s="49" t="n"/>
      <c r="P4" s="49" t="n"/>
      <c r="Q4" s="49" t="n"/>
      <c r="R4" s="49" t="n"/>
      <c r="S4" s="49" t="n"/>
      <c r="T4" s="49" t="n"/>
      <c r="U4" s="49" t="n"/>
      <c r="V4" s="49" t="n"/>
      <c r="W4" s="49" t="n"/>
      <c r="X4" s="49" t="n"/>
    </row>
    <row r="5" ht="32.25" customHeight="1" s="48">
      <c r="A5" s="49" t="n"/>
      <c r="B5" s="103" t="inlineStr">
        <is>
          <t>Case #</t>
        </is>
      </c>
      <c r="C5" s="103" t="inlineStr">
        <is>
          <t>Date Filed</t>
        </is>
      </c>
      <c r="D5" s="103" t="inlineStr">
        <is>
          <t>ASIN</t>
        </is>
      </c>
      <c r="E5" s="103" t="inlineStr">
        <is>
          <t>SKU</t>
        </is>
      </c>
      <c r="F5" s="103" t="inlineStr">
        <is>
          <t>Product Title</t>
        </is>
      </c>
      <c r="G5" s="103" t="inlineStr">
        <is>
          <t>Issue Type</t>
        </is>
      </c>
      <c r="H5" s="103" t="inlineStr">
        <is>
          <t>Status</t>
        </is>
      </c>
      <c r="I5" s="103" t="inlineStr">
        <is>
          <t>Priority Score</t>
        </is>
      </c>
      <c r="J5" s="103" t="inlineStr">
        <is>
          <t>Qty Affected</t>
        </is>
      </c>
      <c r="K5" s="103" t="inlineStr">
        <is>
          <t>Unit Cost ($)</t>
        </is>
      </c>
      <c r="L5" s="52" t="inlineStr">
        <is>
          <t>Expected Reimb ($)</t>
        </is>
      </c>
      <c r="M5" s="103" t="inlineStr">
        <is>
          <t>Actual Reimb ($)</t>
        </is>
      </c>
      <c r="N5" s="52" t="inlineStr">
        <is>
          <t>Gap ($)</t>
        </is>
      </c>
      <c r="O5" s="52" t="inlineStr">
        <is>
          <t>Gap %</t>
        </is>
      </c>
      <c r="P5" s="103" t="inlineStr">
        <is>
          <t>Responsibility</t>
        </is>
      </c>
      <c r="Q5" s="103" t="inlineStr">
        <is>
          <t>Evidence</t>
        </is>
      </c>
      <c r="R5" s="103" t="inlineStr">
        <is>
          <t>Case ID (Amazon)</t>
        </is>
      </c>
      <c r="S5" s="103" t="inlineStr">
        <is>
          <t>Filed By</t>
        </is>
      </c>
      <c r="T5" s="103" t="inlineStr">
        <is>
          <t>Last Updated</t>
        </is>
      </c>
      <c r="U5" s="103" t="inlineStr">
        <is>
          <t>Follow-Up Date</t>
        </is>
      </c>
      <c r="V5" s="52" t="inlineStr">
        <is>
          <t>Days Open</t>
        </is>
      </c>
      <c r="W5" s="103" t="inlineStr">
        <is>
          <t>Notes</t>
        </is>
      </c>
      <c r="X5" s="49" t="n"/>
    </row>
    <row r="6" ht="15" customHeight="1" s="48">
      <c r="A6" s="49" t="n"/>
      <c r="B6" s="104" t="n">
        <v>1</v>
      </c>
      <c r="C6" s="105" t="n">
        <v>46082</v>
      </c>
      <c r="D6" s="104" t="inlineStr">
        <is>
          <t>B09V3KXJPB</t>
        </is>
      </c>
      <c r="E6" s="104" t="inlineStr">
        <is>
          <t>WH-BTL-BLK-32</t>
        </is>
      </c>
      <c r="F6" s="104" t="inlineStr">
        <is>
          <t>32oz Water Bottle Black</t>
        </is>
      </c>
      <c r="G6" s="104" t="inlineStr">
        <is>
          <t>FBA Lost</t>
        </is>
      </c>
      <c r="H6" s="104" t="inlineStr">
        <is>
          <t>Resolved</t>
        </is>
      </c>
      <c r="I6" s="104" t="inlineStr">
        <is>
          <t>1 - Critical</t>
        </is>
      </c>
      <c r="J6" s="104" t="n">
        <v>24</v>
      </c>
      <c r="K6" s="104" t="n">
        <v>8.5</v>
      </c>
      <c r="L6" s="54">
        <f>IF(J6="","",J6*K6)</f>
        <v/>
      </c>
      <c r="M6" s="106" t="n">
        <v>180</v>
      </c>
      <c r="N6" s="54">
        <f>IF(OR(L6="",M6=""),"",L6-M6)</f>
        <v/>
      </c>
      <c r="O6" s="55">
        <f>IF(OR(L6="",L6=0),"",N6/L6)</f>
        <v/>
      </c>
      <c r="P6" s="104" t="inlineStr">
        <is>
          <t>Amazon</t>
        </is>
      </c>
      <c r="Q6" s="104" t="inlineStr">
        <is>
          <t>Shipment scan confirms 24 units received, only 0 checked in</t>
        </is>
      </c>
      <c r="R6" s="104" t="inlineStr">
        <is>
          <t>14523876901</t>
        </is>
      </c>
      <c r="S6" s="104" t="inlineStr">
        <is>
          <t>Sarah</t>
        </is>
      </c>
      <c r="T6" s="105" t="n">
        <v>46091</v>
      </c>
      <c r="U6" s="104" t="n"/>
      <c r="V6" s="56">
        <f>IF(C6="","",IF(OR(H6="Resolved",H6="Denied"),IF(T6="","",T6-C6),TODAY()-C6))</f>
        <v/>
      </c>
      <c r="W6" s="104" t="inlineStr">
        <is>
          <t>Resolved in 10 days, full reimbursement received</t>
        </is>
      </c>
      <c r="X6" s="49" t="n"/>
    </row>
    <row r="7" ht="15" customHeight="1" s="48">
      <c r="A7" s="49" t="n"/>
      <c r="B7" s="104" t="n">
        <v>2</v>
      </c>
      <c r="C7" s="105" t="n">
        <v>46084</v>
      </c>
      <c r="D7" s="104" t="inlineStr">
        <is>
          <t>B08N5WRWNW</t>
        </is>
      </c>
      <c r="E7" s="104" t="inlineStr">
        <is>
          <t>KT-SET-SS-12</t>
        </is>
      </c>
      <c r="F7" s="104" t="inlineStr">
        <is>
          <t>Silicone Kitchen Utensil Set</t>
        </is>
      </c>
      <c r="G7" s="104" t="inlineStr">
        <is>
          <t>Customer Return</t>
        </is>
      </c>
      <c r="H7" s="104" t="inlineStr">
        <is>
          <t>Open</t>
        </is>
      </c>
      <c r="I7" s="104" t="inlineStr">
        <is>
          <t>2 - High</t>
        </is>
      </c>
      <c r="J7" s="104" t="n">
        <v>3</v>
      </c>
      <c r="K7" s="104" t="n">
        <v>12.75</v>
      </c>
      <c r="L7" s="57">
        <f>IF(J7="","",J7*K7)</f>
        <v/>
      </c>
      <c r="M7" s="106" t="n">
        <v>0</v>
      </c>
      <c r="N7" s="57">
        <f>IF(OR(L7="",M7=""),"",L7-M7)</f>
        <v/>
      </c>
      <c r="O7" s="58">
        <f>IF(OR(L7="",L7=0),"",N7/L7)</f>
        <v/>
      </c>
      <c r="P7" s="104" t="inlineStr">
        <is>
          <t>Customer</t>
        </is>
      </c>
      <c r="Q7" s="104" t="inlineStr">
        <is>
          <t>Return reason: "Not as described" but listing matches product</t>
        </is>
      </c>
      <c r="R7" s="104" t="inlineStr">
        <is>
          <t>14598234012</t>
        </is>
      </c>
      <c r="S7" s="104" t="inlineStr">
        <is>
          <t>Mike</t>
        </is>
      </c>
      <c r="T7" s="105" t="n">
        <v>46086</v>
      </c>
      <c r="U7" s="105" t="n">
        <v>46101</v>
      </c>
      <c r="V7" s="59">
        <f>IF(C7="","",IF(OR(H7="Resolved",H7="Denied"),IF(T7="","",T7-C7),TODAY()-C7))</f>
        <v/>
      </c>
      <c r="W7" s="104" t="inlineStr">
        <is>
          <t>Possible return abuse - same customer returned twice</t>
        </is>
      </c>
      <c r="X7" s="49" t="n"/>
    </row>
    <row r="8" ht="15" customHeight="1" s="48">
      <c r="A8" s="49" t="n"/>
      <c r="B8" s="104" t="n">
        <v>3</v>
      </c>
      <c r="C8" s="105" t="n">
        <v>46086</v>
      </c>
      <c r="D8" s="104" t="inlineStr">
        <is>
          <t>B07PQNHSMX</t>
        </is>
      </c>
      <c r="E8" s="104" t="inlineStr">
        <is>
          <t>YG-MAT-PUR-6</t>
        </is>
      </c>
      <c r="F8" s="104" t="inlineStr">
        <is>
          <t>Yoga Mat Purple 6mm</t>
        </is>
      </c>
      <c r="G8" s="104" t="inlineStr">
        <is>
          <t>FBA Damaged</t>
        </is>
      </c>
      <c r="H8" s="104" t="inlineStr">
        <is>
          <t>Pending</t>
        </is>
      </c>
      <c r="I8" s="104" t="inlineStr">
        <is>
          <t>2 - High</t>
        </is>
      </c>
      <c r="J8" s="104" t="n">
        <v>8</v>
      </c>
      <c r="K8" s="104" t="n">
        <v>6.2</v>
      </c>
      <c r="L8" s="54">
        <f>IF(J8="","",J8*K8)</f>
        <v/>
      </c>
      <c r="M8" s="106" t="n">
        <v>24.8</v>
      </c>
      <c r="N8" s="54">
        <f>IF(OR(L8="",M8=""),"",L8-M8)</f>
        <v/>
      </c>
      <c r="O8" s="55">
        <f>IF(OR(L8="",L8=0),"",N8/L8)</f>
        <v/>
      </c>
      <c r="P8" s="104" t="inlineStr">
        <is>
          <t>Amazon</t>
        </is>
      </c>
      <c r="Q8" s="104" t="inlineStr">
        <is>
          <t>Photos show warehouse damage, not shipping damage</t>
        </is>
      </c>
      <c r="R8" s="104" t="inlineStr">
        <is>
          <t>14612098734</t>
        </is>
      </c>
      <c r="S8" s="104" t="inlineStr">
        <is>
          <t>Sarah</t>
        </is>
      </c>
      <c r="T8" s="105" t="n">
        <v>46089</v>
      </c>
      <c r="U8" s="105" t="n">
        <v>46103</v>
      </c>
      <c r="V8" s="56">
        <f>IF(C8="","",IF(OR(H8="Resolved",H8="Denied"),IF(T8="","",T8-C8),TODAY()-C8))</f>
        <v/>
      </c>
      <c r="W8" s="104" t="inlineStr">
        <is>
          <t>Submitted photos to support case, awaiting review</t>
        </is>
      </c>
      <c r="X8" s="49" t="n"/>
    </row>
    <row r="9" ht="15" customHeight="1" s="48">
      <c r="A9" s="49" t="n"/>
      <c r="B9" s="104" t="n">
        <v>4</v>
      </c>
      <c r="C9" s="105" t="n">
        <v>46088</v>
      </c>
      <c r="D9" s="104" t="inlineStr">
        <is>
          <t>B09K2RTWXN</t>
        </is>
      </c>
      <c r="E9" s="104" t="inlineStr">
        <is>
          <t>PH-CASE-IP14</t>
        </is>
      </c>
      <c r="F9" s="104" t="inlineStr">
        <is>
          <t>iPhone 14 Pro Case Clear</t>
        </is>
      </c>
      <c r="G9" s="104" t="inlineStr">
        <is>
          <t>Overcharged Fee</t>
        </is>
      </c>
      <c r="H9" s="104" t="inlineStr">
        <is>
          <t>Under Review</t>
        </is>
      </c>
      <c r="I9" s="104" t="inlineStr">
        <is>
          <t>3 - Medium</t>
        </is>
      </c>
      <c r="J9" s="104" t="n">
        <v>1</v>
      </c>
      <c r="K9" s="104" t="n">
        <v>3.4</v>
      </c>
      <c r="L9" s="57">
        <f>IF(J9="","",J9*K9)</f>
        <v/>
      </c>
      <c r="M9" s="106" t="n">
        <v>0</v>
      </c>
      <c r="N9" s="57">
        <f>IF(OR(L9="",M9=""),"",L9-M9)</f>
        <v/>
      </c>
      <c r="O9" s="58">
        <f>IF(OR(L9="",L9=0),"",N9/L9)</f>
        <v/>
      </c>
      <c r="P9" s="104" t="inlineStr">
        <is>
          <t>Amazon</t>
        </is>
      </c>
      <c r="Q9" s="104" t="inlineStr">
        <is>
          <t>Weight listed as 12oz, actually 4oz - overcharged FBA fee by $1.20/unit</t>
        </is>
      </c>
      <c r="R9" s="104" t="inlineStr">
        <is>
          <t>14678123456</t>
        </is>
      </c>
      <c r="S9" s="104" t="inlineStr">
        <is>
          <t>Mike</t>
        </is>
      </c>
      <c r="T9" s="105" t="n">
        <v>46093</v>
      </c>
      <c r="U9" s="105" t="n">
        <v>46106</v>
      </c>
      <c r="V9" s="59">
        <f>IF(C9="","",IF(OR(H9="Resolved",H9="Denied"),IF(T9="","",T9-C9),TODAY()-C9))</f>
        <v/>
      </c>
      <c r="W9" s="104" t="inlineStr">
        <is>
          <t>Sent product weight certificate from manufacturer</t>
        </is>
      </c>
      <c r="X9" s="49" t="n"/>
    </row>
    <row r="10" ht="15" customHeight="1" s="48">
      <c r="A10" s="49" t="n"/>
      <c r="B10" s="104" t="n">
        <v>5</v>
      </c>
      <c r="C10" s="105" t="n">
        <v>46091</v>
      </c>
      <c r="D10" s="104" t="inlineStr">
        <is>
          <t>B08QZ3R5YP</t>
        </is>
      </c>
      <c r="E10" s="104" t="inlineStr">
        <is>
          <t>BB-CREAM-OG-8</t>
        </is>
      </c>
      <c r="F10" s="104" t="inlineStr">
        <is>
          <t>Organic Baby Cream 8oz</t>
        </is>
      </c>
      <c r="G10" s="104" t="inlineStr">
        <is>
          <t>Wrong Reimbursement</t>
        </is>
      </c>
      <c r="H10" s="104" t="inlineStr">
        <is>
          <t>Partially Resolved</t>
        </is>
      </c>
      <c r="I10" s="104" t="inlineStr">
        <is>
          <t>1 - Critical</t>
        </is>
      </c>
      <c r="J10" s="104" t="n">
        <v>12</v>
      </c>
      <c r="K10" s="104" t="n">
        <v>15.3</v>
      </c>
      <c r="L10" s="54">
        <f>IF(J10="","",J10*K10)</f>
        <v/>
      </c>
      <c r="M10" s="106" t="n">
        <v>91.8</v>
      </c>
      <c r="N10" s="54">
        <f>IF(OR(L10="",M10=""),"",L10-M10)</f>
        <v/>
      </c>
      <c r="O10" s="55">
        <f>IF(OR(L10="",L10=0),"",N10/L10)</f>
        <v/>
      </c>
      <c r="P10" s="104" t="inlineStr">
        <is>
          <t>Amazon</t>
        </is>
      </c>
      <c r="Q10" s="104" t="inlineStr">
        <is>
          <t>Reimbursed at $7.65/unit instead of $15.30 actual cost</t>
        </is>
      </c>
      <c r="R10" s="104" t="inlineStr">
        <is>
          <t>14701234567</t>
        </is>
      </c>
      <c r="S10" s="104" t="inlineStr">
        <is>
          <t>Sarah</t>
        </is>
      </c>
      <c r="T10" s="105" t="n">
        <v>46096</v>
      </c>
      <c r="U10" s="105" t="n">
        <v>46109</v>
      </c>
      <c r="V10" s="56">
        <f>IF(C10="","",IF(OR(H10="Resolved",H10="Denied"),IF(T10="","",T10-C10),TODAY()-C10))</f>
        <v/>
      </c>
      <c r="W10" s="104" t="inlineStr">
        <is>
          <t>Appealing with purchase invoice showing actual cost</t>
        </is>
      </c>
      <c r="X10" s="49" t="n"/>
    </row>
    <row r="11" ht="15" customHeight="1" s="48">
      <c r="A11" s="49" t="n"/>
      <c r="B11" s="104" t="n">
        <v>6</v>
      </c>
      <c r="C11" s="105" t="n">
        <v>46093</v>
      </c>
      <c r="D11" s="104" t="inlineStr">
        <is>
          <t>B09V3KXJPB</t>
        </is>
      </c>
      <c r="E11" s="104" t="inlineStr">
        <is>
          <t>WH-BTL-BLK-32</t>
        </is>
      </c>
      <c r="F11" s="104" t="inlineStr">
        <is>
          <t>32oz Water Bottle Black</t>
        </is>
      </c>
      <c r="G11" s="104" t="inlineStr">
        <is>
          <t>Missing Inbound</t>
        </is>
      </c>
      <c r="H11" s="104" t="inlineStr">
        <is>
          <t>Open</t>
        </is>
      </c>
      <c r="I11" s="104" t="inlineStr">
        <is>
          <t>2 - High</t>
        </is>
      </c>
      <c r="J11" s="104" t="n">
        <v>48</v>
      </c>
      <c r="K11" s="104" t="n">
        <v>8.5</v>
      </c>
      <c r="L11" s="57">
        <f>IF(J11="","",J11*K11)</f>
        <v/>
      </c>
      <c r="M11" s="106" t="n">
        <v>0</v>
      </c>
      <c r="N11" s="57">
        <f>IF(OR(L11="",M11=""),"",L11-M11)</f>
        <v/>
      </c>
      <c r="O11" s="58">
        <f>IF(OR(L11="",L11=0),"",N11/L11)</f>
        <v/>
      </c>
      <c r="P11" s="104" t="inlineStr">
        <is>
          <t>Carrier</t>
        </is>
      </c>
      <c r="Q11" s="104" t="inlineStr">
        <is>
          <t>Tracking shows 2 boxes (48 units) delivered but FBA only received 1 box</t>
        </is>
      </c>
      <c r="R11" s="104" t="inlineStr">
        <is>
          <t>14723456789</t>
        </is>
      </c>
      <c r="S11" s="104" t="inlineStr">
        <is>
          <t>VA Team</t>
        </is>
      </c>
      <c r="T11" s="105" t="n">
        <v>46095</v>
      </c>
      <c r="U11" s="105" t="n">
        <v>46107</v>
      </c>
      <c r="V11" s="59">
        <f>IF(C11="","",IF(OR(H11="Resolved",H11="Denied"),IF(T11="","",T11-C11),TODAY()-C11))</f>
        <v/>
      </c>
      <c r="W11" s="104" t="inlineStr">
        <is>
          <t>Filed carrier claim simultaneously</t>
        </is>
      </c>
      <c r="X11" s="49" t="n"/>
    </row>
    <row r="12" ht="15" customHeight="1" s="48">
      <c r="A12" s="49" t="n"/>
      <c r="B12" s="104" t="n">
        <v>7</v>
      </c>
      <c r="C12" s="105" t="n">
        <v>46095</v>
      </c>
      <c r="D12" s="104" t="inlineStr">
        <is>
          <t>B07PQNHSMX</t>
        </is>
      </c>
      <c r="E12" s="104" t="inlineStr">
        <is>
          <t>YG-MAT-PUR-6</t>
        </is>
      </c>
      <c r="F12" s="104" t="inlineStr">
        <is>
          <t>Yoga Mat Purple 6mm</t>
        </is>
      </c>
      <c r="G12" s="104" t="inlineStr">
        <is>
          <t>Customer Return</t>
        </is>
      </c>
      <c r="H12" s="104" t="inlineStr">
        <is>
          <t>Resolved</t>
        </is>
      </c>
      <c r="I12" s="104" t="inlineStr">
        <is>
          <t>4 - Low</t>
        </is>
      </c>
      <c r="J12" s="104" t="n">
        <v>1</v>
      </c>
      <c r="K12" s="104" t="n">
        <v>6.2</v>
      </c>
      <c r="L12" s="54">
        <f>IF(J12="","",J12*K12)</f>
        <v/>
      </c>
      <c r="M12" s="106" t="n">
        <v>6.2</v>
      </c>
      <c r="N12" s="54">
        <f>IF(OR(L12="",M12=""),"",L12-M12)</f>
        <v/>
      </c>
      <c r="O12" s="55">
        <f>IF(OR(L12="",L12=0),"",N12/L12)</f>
        <v/>
      </c>
      <c r="P12" s="104" t="inlineStr">
        <is>
          <t>Customer</t>
        </is>
      </c>
      <c r="Q12" s="104" t="inlineStr">
        <is>
          <t>Normal return, full refund issued to customer</t>
        </is>
      </c>
      <c r="R12" s="104" t="inlineStr">
        <is>
          <t>14745678901</t>
        </is>
      </c>
      <c r="S12" s="104" t="inlineStr">
        <is>
          <t>Mike</t>
        </is>
      </c>
      <c r="T12" s="105" t="n">
        <v>46099</v>
      </c>
      <c r="U12" s="104" t="n"/>
      <c r="V12" s="56">
        <f>IF(C12="","",IF(OR(H12="Resolved",H12="Denied"),IF(T12="","",T12-C12),TODAY()-C12))</f>
        <v/>
      </c>
      <c r="W12" s="104" t="inlineStr">
        <is>
          <t>Standard return - no action needed</t>
        </is>
      </c>
      <c r="X12" s="49" t="n"/>
    </row>
    <row r="13" ht="15" customHeight="1" s="48">
      <c r="A13" s="49" t="n"/>
      <c r="B13" s="104" t="n">
        <v>8</v>
      </c>
      <c r="C13" s="105" t="n">
        <v>46097</v>
      </c>
      <c r="D13" s="104" t="inlineStr">
        <is>
          <t>B0BN2CK3YD</t>
        </is>
      </c>
      <c r="E13" s="104" t="inlineStr">
        <is>
          <t>LED-STRIP-5M</t>
        </is>
      </c>
      <c r="F13" s="104" t="inlineStr">
        <is>
          <t>LED Strip Lights 5M RGB</t>
        </is>
      </c>
      <c r="G13" s="104" t="inlineStr">
        <is>
          <t>FBA Lost</t>
        </is>
      </c>
      <c r="H13" s="104" t="inlineStr">
        <is>
          <t>Appealed</t>
        </is>
      </c>
      <c r="I13" s="104" t="inlineStr">
        <is>
          <t>1 - Critical</t>
        </is>
      </c>
      <c r="J13" s="104" t="n">
        <v>36</v>
      </c>
      <c r="K13" s="104" t="n">
        <v>4.8</v>
      </c>
      <c r="L13" s="57">
        <f>IF(J13="","",J13*K13)</f>
        <v/>
      </c>
      <c r="M13" s="106" t="n">
        <v>0</v>
      </c>
      <c r="N13" s="57">
        <f>IF(OR(L13="",M13=""),"",L13-M13)</f>
        <v/>
      </c>
      <c r="O13" s="58">
        <f>IF(OR(L13="",L13=0),"",N13/L13)</f>
        <v/>
      </c>
      <c r="P13" s="104" t="inlineStr">
        <is>
          <t>Amazon</t>
        </is>
      </c>
      <c r="Q13" s="104" t="inlineStr">
        <is>
          <t>Inventory adjustment shows -36 units, no removal order or sale</t>
        </is>
      </c>
      <c r="R13" s="104" t="inlineStr">
        <is>
          <t>14767890123</t>
        </is>
      </c>
      <c r="S13" s="104" t="inlineStr">
        <is>
          <t>Sarah</t>
        </is>
      </c>
      <c r="T13" s="105" t="n">
        <v>46101</v>
      </c>
      <c r="U13" s="105" t="n">
        <v>46111</v>
      </c>
      <c r="V13" s="59">
        <f>IF(C13="","",IF(OR(H13="Resolved",H13="Denied"),IF(T13="","",T13-C13),TODAY()-C13))</f>
        <v/>
      </c>
      <c r="W13" s="104" t="inlineStr">
        <is>
          <t>First claim denied, appealing with inventory event detail report</t>
        </is>
      </c>
      <c r="X13" s="49" t="n"/>
    </row>
    <row r="14" ht="15" customHeight="1" s="48">
      <c r="A14" s="49" t="n"/>
      <c r="B14" s="104" t="n">
        <v>9</v>
      </c>
      <c r="C14" s="105" t="n">
        <v>46099</v>
      </c>
      <c r="D14" s="104" t="inlineStr">
        <is>
          <t>B08N5WRWNW</t>
        </is>
      </c>
      <c r="E14" s="104" t="inlineStr">
        <is>
          <t>KT-SET-SS-12</t>
        </is>
      </c>
      <c r="F14" s="104" t="inlineStr">
        <is>
          <t>Silicone Kitchen Utensil Set</t>
        </is>
      </c>
      <c r="G14" s="104" t="inlineStr">
        <is>
          <t>Removal Order Issue</t>
        </is>
      </c>
      <c r="H14" s="104" t="inlineStr">
        <is>
          <t>Pending</t>
        </is>
      </c>
      <c r="I14" s="104" t="inlineStr">
        <is>
          <t>3 - Medium</t>
        </is>
      </c>
      <c r="J14" s="104" t="n">
        <v>15</v>
      </c>
      <c r="K14" s="104" t="n">
        <v>12.75</v>
      </c>
      <c r="L14" s="54">
        <f>IF(J14="","",J14*K14)</f>
        <v/>
      </c>
      <c r="M14" s="106" t="n">
        <v>0</v>
      </c>
      <c r="N14" s="54">
        <f>IF(OR(L14="",M14=""),"",L14-M14)</f>
        <v/>
      </c>
      <c r="O14" s="55">
        <f>IF(OR(L14="",L14=0),"",N14/L14)</f>
        <v/>
      </c>
      <c r="P14" s="104" t="inlineStr">
        <is>
          <t>Warehouse</t>
        </is>
      </c>
      <c r="Q14" s="104" t="inlineStr">
        <is>
          <t>Requested removal of 15 units, only 10 received at warehouse</t>
        </is>
      </c>
      <c r="R14" s="104" t="inlineStr">
        <is>
          <t>14789012345</t>
        </is>
      </c>
      <c r="S14" s="104" t="inlineStr">
        <is>
          <t>VA Team</t>
        </is>
      </c>
      <c r="T14" s="105" t="n">
        <v>46101</v>
      </c>
      <c r="U14" s="105" t="n">
        <v>46113</v>
      </c>
      <c r="V14" s="56">
        <f>IF(C14="","",IF(OR(H14="Resolved",H14="Denied"),IF(T14="","",T14-C14),TODAY()-C14))</f>
        <v/>
      </c>
      <c r="W14" s="104" t="inlineStr">
        <is>
          <t>Tracking shows all shipped - checking 3PL receiving logs</t>
        </is>
      </c>
      <c r="X14" s="49" t="n"/>
    </row>
    <row r="15" ht="15" customHeight="1" s="48">
      <c r="A15" s="49" t="n"/>
      <c r="B15" s="104" t="n">
        <v>10</v>
      </c>
      <c r="C15" s="105" t="n">
        <v>46101</v>
      </c>
      <c r="D15" s="104" t="inlineStr">
        <is>
          <t>B09K2RTWXN</t>
        </is>
      </c>
      <c r="E15" s="104" t="inlineStr">
        <is>
          <t>PH-CASE-IP14</t>
        </is>
      </c>
      <c r="F15" s="104" t="inlineStr">
        <is>
          <t>iPhone 14 Pro Case Clear</t>
        </is>
      </c>
      <c r="G15" s="104" t="inlineStr">
        <is>
          <t>FBA Damaged</t>
        </is>
      </c>
      <c r="H15" s="104" t="inlineStr">
        <is>
          <t>Denied</t>
        </is>
      </c>
      <c r="I15" s="104" t="inlineStr">
        <is>
          <t>3 - Medium</t>
        </is>
      </c>
      <c r="J15" s="104" t="n">
        <v>5</v>
      </c>
      <c r="K15" s="104" t="n">
        <v>3.4</v>
      </c>
      <c r="L15" s="57">
        <f>IF(J15="","",J15*K15)</f>
        <v/>
      </c>
      <c r="M15" s="106" t="n">
        <v>0</v>
      </c>
      <c r="N15" s="57">
        <f>IF(OR(L15="",M15=""),"",L15-M15)</f>
        <v/>
      </c>
      <c r="O15" s="58">
        <f>IF(OR(L15="",L15=0),"",N15/L15)</f>
        <v/>
      </c>
      <c r="P15" s="104" t="inlineStr">
        <is>
          <t>Amazon</t>
        </is>
      </c>
      <c r="Q15" s="104" t="inlineStr">
        <is>
          <t>Amazon says damage occurred before inbound, we disagree</t>
        </is>
      </c>
      <c r="R15" s="104" t="inlineStr">
        <is>
          <t>14801234567</t>
        </is>
      </c>
      <c r="S15" s="104" t="inlineStr">
        <is>
          <t>Mike</t>
        </is>
      </c>
      <c r="T15" s="105" t="n">
        <v>46106</v>
      </c>
      <c r="U15" s="105" t="n">
        <v>46115</v>
      </c>
      <c r="V15" s="59">
        <f>IF(C15="","",IF(OR(H15="Resolved",H15="Denied"),IF(T15="","",T15-C15),TODAY()-C15))</f>
        <v/>
      </c>
      <c r="W15" s="104" t="inlineStr">
        <is>
          <t>Gathering prep center photos to prove items were intact at shipping</t>
        </is>
      </c>
      <c r="X15" s="49" t="n"/>
    </row>
    <row r="16" ht="15" customHeight="1" s="48">
      <c r="A16" s="49" t="n"/>
      <c r="B16" s="104" t="n">
        <v>11</v>
      </c>
      <c r="C16" s="104" t="n"/>
      <c r="D16" s="104" t="n"/>
      <c r="E16" s="104" t="n"/>
      <c r="F16" s="104" t="n"/>
      <c r="G16" s="104" t="n"/>
      <c r="H16" s="104" t="n"/>
      <c r="I16" s="104" t="n"/>
      <c r="J16" s="104" t="n"/>
      <c r="K16" s="104" t="n"/>
      <c r="L16" s="54">
        <f>IF(J16="","",J16*K16)</f>
        <v/>
      </c>
      <c r="M16" s="107" t="n"/>
      <c r="N16" s="54">
        <f>IF(OR(L16="",M16=""),"",L16-M16)</f>
        <v/>
      </c>
      <c r="O16" s="55">
        <f>IF(OR(L16="",L16=0),"",N16/L16)</f>
        <v/>
      </c>
      <c r="P16" s="104" t="n"/>
      <c r="Q16" s="104" t="n"/>
      <c r="R16" s="104" t="n"/>
      <c r="S16" s="104" t="n"/>
      <c r="T16" s="104" t="n"/>
      <c r="U16" s="104" t="n"/>
      <c r="V16" s="56">
        <f>IF(C16="","",IF(OR(H16="Resolved",H16="Denied"),IF(T16="","",T16-C16),TODAY()-C16))</f>
        <v/>
      </c>
      <c r="W16" s="104" t="n"/>
      <c r="X16" s="49" t="n"/>
    </row>
    <row r="17" ht="15" customHeight="1" s="48">
      <c r="A17" s="49" t="n"/>
      <c r="B17" s="104" t="n">
        <v>12</v>
      </c>
      <c r="C17" s="104" t="n"/>
      <c r="D17" s="104" t="n"/>
      <c r="E17" s="104" t="n"/>
      <c r="F17" s="104" t="n"/>
      <c r="G17" s="104" t="n"/>
      <c r="H17" s="104" t="n"/>
      <c r="I17" s="104" t="n"/>
      <c r="J17" s="104" t="n"/>
      <c r="K17" s="104" t="n"/>
      <c r="L17" s="57">
        <f>IF(J17="","",J17*K17)</f>
        <v/>
      </c>
      <c r="M17" s="108" t="n"/>
      <c r="N17" s="57">
        <f>IF(OR(L17="",M17=""),"",L17-M17)</f>
        <v/>
      </c>
      <c r="O17" s="58">
        <f>IF(OR(L17="",L17=0),"",N17/L17)</f>
        <v/>
      </c>
      <c r="P17" s="104" t="n"/>
      <c r="Q17" s="104" t="n"/>
      <c r="R17" s="104" t="n"/>
      <c r="S17" s="104" t="n"/>
      <c r="T17" s="104" t="n"/>
      <c r="U17" s="104" t="n"/>
      <c r="V17" s="59">
        <f>IF(C17="","",IF(OR(H17="Resolved",H17="Denied"),IF(T17="","",T17-C17),TODAY()-C17))</f>
        <v/>
      </c>
      <c r="W17" s="104" t="n"/>
      <c r="X17" s="49" t="n"/>
    </row>
    <row r="18" ht="15" customHeight="1" s="48">
      <c r="A18" s="49" t="n"/>
      <c r="B18" s="104" t="n">
        <v>13</v>
      </c>
      <c r="C18" s="104" t="n"/>
      <c r="D18" s="104" t="n"/>
      <c r="E18" s="104" t="n"/>
      <c r="F18" s="104" t="n"/>
      <c r="G18" s="104" t="n"/>
      <c r="H18" s="104" t="n"/>
      <c r="I18" s="104" t="n"/>
      <c r="J18" s="104" t="n"/>
      <c r="K18" s="104" t="n"/>
      <c r="L18" s="54">
        <f>IF(J18="","",J18*K18)</f>
        <v/>
      </c>
      <c r="M18" s="107" t="n"/>
      <c r="N18" s="54">
        <f>IF(OR(L18="",M18=""),"",L18-M18)</f>
        <v/>
      </c>
      <c r="O18" s="55">
        <f>IF(OR(L18="",L18=0),"",N18/L18)</f>
        <v/>
      </c>
      <c r="P18" s="104" t="n"/>
      <c r="Q18" s="104" t="n"/>
      <c r="R18" s="104" t="n"/>
      <c r="S18" s="104" t="n"/>
      <c r="T18" s="104" t="n"/>
      <c r="U18" s="104" t="n"/>
      <c r="V18" s="56">
        <f>IF(C18="","",IF(OR(H18="Resolved",H18="Denied"),IF(T18="","",T18-C18),TODAY()-C18))</f>
        <v/>
      </c>
      <c r="W18" s="104" t="n"/>
      <c r="X18" s="49" t="n"/>
    </row>
    <row r="19" ht="15" customHeight="1" s="48">
      <c r="A19" s="49" t="n"/>
      <c r="B19" s="104" t="n">
        <v>14</v>
      </c>
      <c r="C19" s="104" t="n"/>
      <c r="D19" s="104" t="n"/>
      <c r="E19" s="104" t="n"/>
      <c r="F19" s="104" t="n"/>
      <c r="G19" s="104" t="n"/>
      <c r="H19" s="104" t="n"/>
      <c r="I19" s="104" t="n"/>
      <c r="J19" s="104" t="n"/>
      <c r="K19" s="104" t="n"/>
      <c r="L19" s="57">
        <f>IF(J19="","",J19*K19)</f>
        <v/>
      </c>
      <c r="M19" s="108" t="n"/>
      <c r="N19" s="57">
        <f>IF(OR(L19="",M19=""),"",L19-M19)</f>
        <v/>
      </c>
      <c r="O19" s="58">
        <f>IF(OR(L19="",L19=0),"",N19/L19)</f>
        <v/>
      </c>
      <c r="P19" s="104" t="n"/>
      <c r="Q19" s="104" t="n"/>
      <c r="R19" s="104" t="n"/>
      <c r="S19" s="104" t="n"/>
      <c r="T19" s="104" t="n"/>
      <c r="U19" s="104" t="n"/>
      <c r="V19" s="59">
        <f>IF(C19="","",IF(OR(H19="Resolved",H19="Denied"),IF(T19="","",T19-C19),TODAY()-C19))</f>
        <v/>
      </c>
      <c r="W19" s="104" t="n"/>
      <c r="X19" s="49" t="n"/>
    </row>
    <row r="20" ht="15" customHeight="1" s="48">
      <c r="A20" s="49" t="n"/>
      <c r="B20" s="104" t="n">
        <v>15</v>
      </c>
      <c r="C20" s="104" t="n"/>
      <c r="D20" s="104" t="n"/>
      <c r="E20" s="104" t="n"/>
      <c r="F20" s="104" t="n"/>
      <c r="G20" s="104" t="n"/>
      <c r="H20" s="104" t="n"/>
      <c r="I20" s="104" t="n"/>
      <c r="J20" s="104" t="n"/>
      <c r="K20" s="104" t="n"/>
      <c r="L20" s="54">
        <f>IF(J20="","",J20*K20)</f>
        <v/>
      </c>
      <c r="M20" s="107" t="n"/>
      <c r="N20" s="54">
        <f>IF(OR(L20="",M20=""),"",L20-M20)</f>
        <v/>
      </c>
      <c r="O20" s="55">
        <f>IF(OR(L20="",L20=0),"",N20/L20)</f>
        <v/>
      </c>
      <c r="P20" s="104" t="n"/>
      <c r="Q20" s="104" t="n"/>
      <c r="R20" s="104" t="n"/>
      <c r="S20" s="104" t="n"/>
      <c r="T20" s="104" t="n"/>
      <c r="U20" s="104" t="n"/>
      <c r="V20" s="56">
        <f>IF(C20="","",IF(OR(H20="Resolved",H20="Denied"),IF(T20="","",T20-C20),TODAY()-C20))</f>
        <v/>
      </c>
      <c r="W20" s="104" t="n"/>
      <c r="X20" s="49" t="n"/>
    </row>
    <row r="21" ht="15" customHeight="1" s="48">
      <c r="A21" s="49" t="n"/>
      <c r="B21" s="104" t="n">
        <v>16</v>
      </c>
      <c r="C21" s="104" t="n"/>
      <c r="D21" s="104" t="n"/>
      <c r="E21" s="104" t="n"/>
      <c r="F21" s="104" t="n"/>
      <c r="G21" s="104" t="n"/>
      <c r="H21" s="104" t="n"/>
      <c r="I21" s="104" t="n"/>
      <c r="J21" s="104" t="n"/>
      <c r="K21" s="104" t="n"/>
      <c r="L21" s="57">
        <f>IF(J21="","",J21*K21)</f>
        <v/>
      </c>
      <c r="M21" s="108" t="n"/>
      <c r="N21" s="57">
        <f>IF(OR(L21="",M21=""),"",L21-M21)</f>
        <v/>
      </c>
      <c r="O21" s="58">
        <f>IF(OR(L21="",L21=0),"",N21/L21)</f>
        <v/>
      </c>
      <c r="P21" s="104" t="n"/>
      <c r="Q21" s="104" t="n"/>
      <c r="R21" s="104" t="n"/>
      <c r="S21" s="104" t="n"/>
      <c r="T21" s="104" t="n"/>
      <c r="U21" s="104" t="n"/>
      <c r="V21" s="59">
        <f>IF(C21="","",IF(OR(H21="Resolved",H21="Denied"),IF(T21="","",T21-C21),TODAY()-C21))</f>
        <v/>
      </c>
      <c r="W21" s="104" t="n"/>
      <c r="X21" s="49" t="n"/>
    </row>
    <row r="22" ht="15" customHeight="1" s="48">
      <c r="A22" s="49" t="n"/>
      <c r="B22" s="104" t="n">
        <v>17</v>
      </c>
      <c r="C22" s="104" t="n"/>
      <c r="D22" s="104" t="n"/>
      <c r="E22" s="104" t="n"/>
      <c r="F22" s="104" t="n"/>
      <c r="G22" s="104" t="n"/>
      <c r="H22" s="104" t="n"/>
      <c r="I22" s="104" t="n"/>
      <c r="J22" s="104" t="n"/>
      <c r="K22" s="104" t="n"/>
      <c r="L22" s="54">
        <f>IF(J22="","",J22*K22)</f>
        <v/>
      </c>
      <c r="M22" s="107" t="n"/>
      <c r="N22" s="54">
        <f>IF(OR(L22="",M22=""),"",L22-M22)</f>
        <v/>
      </c>
      <c r="O22" s="55">
        <f>IF(OR(L22="",L22=0),"",N22/L22)</f>
        <v/>
      </c>
      <c r="P22" s="104" t="n"/>
      <c r="Q22" s="104" t="n"/>
      <c r="R22" s="104" t="n"/>
      <c r="S22" s="104" t="n"/>
      <c r="T22" s="104" t="n"/>
      <c r="U22" s="104" t="n"/>
      <c r="V22" s="56">
        <f>IF(C22="","",IF(OR(H22="Resolved",H22="Denied"),IF(T22="","",T22-C22),TODAY()-C22))</f>
        <v/>
      </c>
      <c r="W22" s="104" t="n"/>
      <c r="X22" s="49" t="n"/>
    </row>
    <row r="23" ht="15" customHeight="1" s="48">
      <c r="A23" s="49" t="n"/>
      <c r="B23" s="104" t="n">
        <v>18</v>
      </c>
      <c r="C23" s="104" t="n"/>
      <c r="D23" s="104" t="n"/>
      <c r="E23" s="104" t="n"/>
      <c r="F23" s="104" t="n"/>
      <c r="G23" s="104" t="n"/>
      <c r="H23" s="104" t="n"/>
      <c r="I23" s="104" t="n"/>
      <c r="J23" s="104" t="n"/>
      <c r="K23" s="104" t="n"/>
      <c r="L23" s="57">
        <f>IF(J23="","",J23*K23)</f>
        <v/>
      </c>
      <c r="M23" s="108" t="n"/>
      <c r="N23" s="57">
        <f>IF(OR(L23="",M23=""),"",L23-M23)</f>
        <v/>
      </c>
      <c r="O23" s="58">
        <f>IF(OR(L23="",L23=0),"",N23/L23)</f>
        <v/>
      </c>
      <c r="P23" s="104" t="n"/>
      <c r="Q23" s="104" t="n"/>
      <c r="R23" s="104" t="n"/>
      <c r="S23" s="104" t="n"/>
      <c r="T23" s="104" t="n"/>
      <c r="U23" s="104" t="n"/>
      <c r="V23" s="59">
        <f>IF(C23="","",IF(OR(H23="Resolved",H23="Denied"),IF(T23="","",T23-C23),TODAY()-C23))</f>
        <v/>
      </c>
      <c r="W23" s="104" t="n"/>
      <c r="X23" s="49" t="n"/>
    </row>
    <row r="24" ht="15" customHeight="1" s="48">
      <c r="A24" s="49" t="n"/>
      <c r="B24" s="104" t="n">
        <v>19</v>
      </c>
      <c r="C24" s="104" t="n"/>
      <c r="D24" s="104" t="n"/>
      <c r="E24" s="104" t="n"/>
      <c r="F24" s="104" t="n"/>
      <c r="G24" s="104" t="n"/>
      <c r="H24" s="104" t="n"/>
      <c r="I24" s="104" t="n"/>
      <c r="J24" s="104" t="n"/>
      <c r="K24" s="104" t="n"/>
      <c r="L24" s="54">
        <f>IF(J24="","",J24*K24)</f>
        <v/>
      </c>
      <c r="M24" s="107" t="n"/>
      <c r="N24" s="54">
        <f>IF(OR(L24="",M24=""),"",L24-M24)</f>
        <v/>
      </c>
      <c r="O24" s="55">
        <f>IF(OR(L24="",L24=0),"",N24/L24)</f>
        <v/>
      </c>
      <c r="P24" s="104" t="n"/>
      <c r="Q24" s="104" t="n"/>
      <c r="R24" s="104" t="n"/>
      <c r="S24" s="104" t="n"/>
      <c r="T24" s="104" t="n"/>
      <c r="U24" s="104" t="n"/>
      <c r="V24" s="56">
        <f>IF(C24="","",IF(OR(H24="Resolved",H24="Denied"),IF(T24="","",T24-C24),TODAY()-C24))</f>
        <v/>
      </c>
      <c r="W24" s="104" t="n"/>
      <c r="X24" s="49" t="n"/>
    </row>
    <row r="25" ht="15" customHeight="1" s="48">
      <c r="A25" s="49" t="n"/>
      <c r="B25" s="104" t="n">
        <v>20</v>
      </c>
      <c r="C25" s="104" t="n"/>
      <c r="D25" s="104" t="n"/>
      <c r="E25" s="104" t="n"/>
      <c r="F25" s="104" t="n"/>
      <c r="G25" s="104" t="n"/>
      <c r="H25" s="104" t="n"/>
      <c r="I25" s="104" t="n"/>
      <c r="J25" s="104" t="n"/>
      <c r="K25" s="104" t="n"/>
      <c r="L25" s="57">
        <f>IF(J25="","",J25*K25)</f>
        <v/>
      </c>
      <c r="M25" s="108" t="n"/>
      <c r="N25" s="57">
        <f>IF(OR(L25="",M25=""),"",L25-M25)</f>
        <v/>
      </c>
      <c r="O25" s="58">
        <f>IF(OR(L25="",L25=0),"",N25/L25)</f>
        <v/>
      </c>
      <c r="P25" s="104" t="n"/>
      <c r="Q25" s="104" t="n"/>
      <c r="R25" s="104" t="n"/>
      <c r="S25" s="104" t="n"/>
      <c r="T25" s="104" t="n"/>
      <c r="U25" s="104" t="n"/>
      <c r="V25" s="59">
        <f>IF(C25="","",IF(OR(H25="Resolved",H25="Denied"),IF(T25="","",T25-C25),TODAY()-C25))</f>
        <v/>
      </c>
      <c r="W25" s="104" t="n"/>
      <c r="X25" s="49" t="n"/>
    </row>
    <row r="26" ht="15" customHeight="1" s="48">
      <c r="A26" s="49" t="n"/>
      <c r="B26" s="104" t="n">
        <v>21</v>
      </c>
      <c r="C26" s="104" t="n"/>
      <c r="D26" s="104" t="n"/>
      <c r="E26" s="104" t="n"/>
      <c r="F26" s="104" t="n"/>
      <c r="G26" s="104" t="n"/>
      <c r="H26" s="104" t="n"/>
      <c r="I26" s="104" t="n"/>
      <c r="J26" s="104" t="n"/>
      <c r="K26" s="104" t="n"/>
      <c r="L26" s="54">
        <f>IF(J26="","",J26*K26)</f>
        <v/>
      </c>
      <c r="M26" s="107" t="n"/>
      <c r="N26" s="54">
        <f>IF(OR(L26="",M26=""),"",L26-M26)</f>
        <v/>
      </c>
      <c r="O26" s="55">
        <f>IF(OR(L26="",L26=0),"",N26/L26)</f>
        <v/>
      </c>
      <c r="P26" s="104" t="n"/>
      <c r="Q26" s="104" t="n"/>
      <c r="R26" s="104" t="n"/>
      <c r="S26" s="104" t="n"/>
      <c r="T26" s="104" t="n"/>
      <c r="U26" s="104" t="n"/>
      <c r="V26" s="56">
        <f>IF(C26="","",IF(OR(H26="Resolved",H26="Denied"),IF(T26="","",T26-C26),TODAY()-C26))</f>
        <v/>
      </c>
      <c r="W26" s="104" t="n"/>
      <c r="X26" s="49" t="n"/>
    </row>
    <row r="27" ht="15" customHeight="1" s="48">
      <c r="A27" s="49" t="n"/>
      <c r="B27" s="104" t="n">
        <v>22</v>
      </c>
      <c r="C27" s="104" t="n"/>
      <c r="D27" s="104" t="n"/>
      <c r="E27" s="104" t="n"/>
      <c r="F27" s="104" t="n"/>
      <c r="G27" s="104" t="n"/>
      <c r="H27" s="104" t="n"/>
      <c r="I27" s="104" t="n"/>
      <c r="J27" s="104" t="n"/>
      <c r="K27" s="104" t="n"/>
      <c r="L27" s="57">
        <f>IF(J27="","",J27*K27)</f>
        <v/>
      </c>
      <c r="M27" s="108" t="n"/>
      <c r="N27" s="57">
        <f>IF(OR(L27="",M27=""),"",L27-M27)</f>
        <v/>
      </c>
      <c r="O27" s="58">
        <f>IF(OR(L27="",L27=0),"",N27/L27)</f>
        <v/>
      </c>
      <c r="P27" s="104" t="n"/>
      <c r="Q27" s="104" t="n"/>
      <c r="R27" s="104" t="n"/>
      <c r="S27" s="104" t="n"/>
      <c r="T27" s="104" t="n"/>
      <c r="U27" s="104" t="n"/>
      <c r="V27" s="59">
        <f>IF(C27="","",IF(OR(H27="Resolved",H27="Denied"),IF(T27="","",T27-C27),TODAY()-C27))</f>
        <v/>
      </c>
      <c r="W27" s="104" t="n"/>
      <c r="X27" s="49" t="n"/>
    </row>
    <row r="28" ht="15" customHeight="1" s="48">
      <c r="A28" s="49" t="n"/>
      <c r="B28" s="104" t="n">
        <v>23</v>
      </c>
      <c r="C28" s="104" t="n"/>
      <c r="D28" s="104" t="n"/>
      <c r="E28" s="104" t="n"/>
      <c r="F28" s="104" t="n"/>
      <c r="G28" s="104" t="n"/>
      <c r="H28" s="104" t="n"/>
      <c r="I28" s="104" t="n"/>
      <c r="J28" s="104" t="n"/>
      <c r="K28" s="104" t="n"/>
      <c r="L28" s="54">
        <f>IF(J28="","",J28*K28)</f>
        <v/>
      </c>
      <c r="M28" s="107" t="n"/>
      <c r="N28" s="54">
        <f>IF(OR(L28="",M28=""),"",L28-M28)</f>
        <v/>
      </c>
      <c r="O28" s="55">
        <f>IF(OR(L28="",L28=0),"",N28/L28)</f>
        <v/>
      </c>
      <c r="P28" s="104" t="n"/>
      <c r="Q28" s="104" t="n"/>
      <c r="R28" s="104" t="n"/>
      <c r="S28" s="104" t="n"/>
      <c r="T28" s="104" t="n"/>
      <c r="U28" s="104" t="n"/>
      <c r="V28" s="56">
        <f>IF(C28="","",IF(OR(H28="Resolved",H28="Denied"),IF(T28="","",T28-C28),TODAY()-C28))</f>
        <v/>
      </c>
      <c r="W28" s="104" t="n"/>
      <c r="X28" s="49" t="n"/>
    </row>
    <row r="29" ht="15" customHeight="1" s="48">
      <c r="A29" s="49" t="n"/>
      <c r="B29" s="104" t="n">
        <v>24</v>
      </c>
      <c r="C29" s="104" t="n"/>
      <c r="D29" s="104" t="n"/>
      <c r="E29" s="104" t="n"/>
      <c r="F29" s="104" t="n"/>
      <c r="G29" s="104" t="n"/>
      <c r="H29" s="104" t="n"/>
      <c r="I29" s="104" t="n"/>
      <c r="J29" s="104" t="n"/>
      <c r="K29" s="104" t="n"/>
      <c r="L29" s="57">
        <f>IF(J29="","",J29*K29)</f>
        <v/>
      </c>
      <c r="M29" s="108" t="n"/>
      <c r="N29" s="57">
        <f>IF(OR(L29="",M29=""),"",L29-M29)</f>
        <v/>
      </c>
      <c r="O29" s="58">
        <f>IF(OR(L29="",L29=0),"",N29/L29)</f>
        <v/>
      </c>
      <c r="P29" s="104" t="n"/>
      <c r="Q29" s="104" t="n"/>
      <c r="R29" s="104" t="n"/>
      <c r="S29" s="104" t="n"/>
      <c r="T29" s="104" t="n"/>
      <c r="U29" s="104" t="n"/>
      <c r="V29" s="59">
        <f>IF(C29="","",IF(OR(H29="Resolved",H29="Denied"),IF(T29="","",T29-C29),TODAY()-C29))</f>
        <v/>
      </c>
      <c r="W29" s="104" t="n"/>
      <c r="X29" s="49" t="n"/>
    </row>
    <row r="30" ht="15" customHeight="1" s="48">
      <c r="A30" s="49" t="n"/>
      <c r="B30" s="104" t="n">
        <v>25</v>
      </c>
      <c r="C30" s="104" t="n"/>
      <c r="D30" s="104" t="n"/>
      <c r="E30" s="104" t="n"/>
      <c r="F30" s="104" t="n"/>
      <c r="G30" s="104" t="n"/>
      <c r="H30" s="104" t="n"/>
      <c r="I30" s="104" t="n"/>
      <c r="J30" s="104" t="n"/>
      <c r="K30" s="104" t="n"/>
      <c r="L30" s="54">
        <f>IF(J30="","",J30*K30)</f>
        <v/>
      </c>
      <c r="M30" s="107" t="n"/>
      <c r="N30" s="54">
        <f>IF(OR(L30="",M30=""),"",L30-M30)</f>
        <v/>
      </c>
      <c r="O30" s="55">
        <f>IF(OR(L30="",L30=0),"",N30/L30)</f>
        <v/>
      </c>
      <c r="P30" s="104" t="n"/>
      <c r="Q30" s="104" t="n"/>
      <c r="R30" s="104" t="n"/>
      <c r="S30" s="104" t="n"/>
      <c r="T30" s="104" t="n"/>
      <c r="U30" s="104" t="n"/>
      <c r="V30" s="56">
        <f>IF(C30="","",IF(OR(H30="Resolved",H30="Denied"),IF(T30="","",T30-C30),TODAY()-C30))</f>
        <v/>
      </c>
      <c r="W30" s="104" t="n"/>
      <c r="X30" s="49" t="n"/>
    </row>
    <row r="31" ht="15" customHeight="1" s="48">
      <c r="A31" s="49" t="n"/>
      <c r="B31" s="104" t="n">
        <v>26</v>
      </c>
      <c r="C31" s="104" t="n"/>
      <c r="D31" s="104" t="n"/>
      <c r="E31" s="104" t="n"/>
      <c r="F31" s="104" t="n"/>
      <c r="G31" s="104" t="n"/>
      <c r="H31" s="104" t="n"/>
      <c r="I31" s="104" t="n"/>
      <c r="J31" s="104" t="n"/>
      <c r="K31" s="104" t="n"/>
      <c r="L31" s="57">
        <f>IF(J31="","",J31*K31)</f>
        <v/>
      </c>
      <c r="M31" s="108" t="n"/>
      <c r="N31" s="57">
        <f>IF(OR(L31="",M31=""),"",L31-M31)</f>
        <v/>
      </c>
      <c r="O31" s="58">
        <f>IF(OR(L31="",L31=0),"",N31/L31)</f>
        <v/>
      </c>
      <c r="P31" s="104" t="n"/>
      <c r="Q31" s="104" t="n"/>
      <c r="R31" s="104" t="n"/>
      <c r="S31" s="104" t="n"/>
      <c r="T31" s="104" t="n"/>
      <c r="U31" s="104" t="n"/>
      <c r="V31" s="59">
        <f>IF(C31="","",IF(OR(H31="Resolved",H31="Denied"),IF(T31="","",T31-C31),TODAY()-C31))</f>
        <v/>
      </c>
      <c r="W31" s="104" t="n"/>
      <c r="X31" s="49" t="n"/>
    </row>
    <row r="32" ht="15" customHeight="1" s="48">
      <c r="A32" s="49" t="n"/>
      <c r="B32" s="104" t="n">
        <v>27</v>
      </c>
      <c r="C32" s="104" t="n"/>
      <c r="D32" s="104" t="n"/>
      <c r="E32" s="104" t="n"/>
      <c r="F32" s="104" t="n"/>
      <c r="G32" s="104" t="n"/>
      <c r="H32" s="104" t="n"/>
      <c r="I32" s="104" t="n"/>
      <c r="J32" s="104" t="n"/>
      <c r="K32" s="104" t="n"/>
      <c r="L32" s="54">
        <f>IF(J32="","",J32*K32)</f>
        <v/>
      </c>
      <c r="M32" s="107" t="n"/>
      <c r="N32" s="54">
        <f>IF(OR(L32="",M32=""),"",L32-M32)</f>
        <v/>
      </c>
      <c r="O32" s="55">
        <f>IF(OR(L32="",L32=0),"",N32/L32)</f>
        <v/>
      </c>
      <c r="P32" s="104" t="n"/>
      <c r="Q32" s="104" t="n"/>
      <c r="R32" s="104" t="n"/>
      <c r="S32" s="104" t="n"/>
      <c r="T32" s="104" t="n"/>
      <c r="U32" s="104" t="n"/>
      <c r="V32" s="56">
        <f>IF(C32="","",IF(OR(H32="Resolved",H32="Denied"),IF(T32="","",T32-C32),TODAY()-C32))</f>
        <v/>
      </c>
      <c r="W32" s="104" t="n"/>
      <c r="X32" s="49" t="n"/>
    </row>
    <row r="33" ht="15" customHeight="1" s="48">
      <c r="A33" s="49" t="n"/>
      <c r="B33" s="104" t="n">
        <v>28</v>
      </c>
      <c r="C33" s="104" t="n"/>
      <c r="D33" s="104" t="n"/>
      <c r="E33" s="104" t="n"/>
      <c r="F33" s="104" t="n"/>
      <c r="G33" s="104" t="n"/>
      <c r="H33" s="104" t="n"/>
      <c r="I33" s="104" t="n"/>
      <c r="J33" s="104" t="n"/>
      <c r="K33" s="104" t="n"/>
      <c r="L33" s="57">
        <f>IF(J33="","",J33*K33)</f>
        <v/>
      </c>
      <c r="M33" s="108" t="n"/>
      <c r="N33" s="57">
        <f>IF(OR(L33="",M33=""),"",L33-M33)</f>
        <v/>
      </c>
      <c r="O33" s="58">
        <f>IF(OR(L33="",L33=0),"",N33/L33)</f>
        <v/>
      </c>
      <c r="P33" s="104" t="n"/>
      <c r="Q33" s="104" t="n"/>
      <c r="R33" s="104" t="n"/>
      <c r="S33" s="104" t="n"/>
      <c r="T33" s="104" t="n"/>
      <c r="U33" s="104" t="n"/>
      <c r="V33" s="59">
        <f>IF(C33="","",IF(OR(H33="Resolved",H33="Denied"),IF(T33="","",T33-C33),TODAY()-C33))</f>
        <v/>
      </c>
      <c r="W33" s="104" t="n"/>
      <c r="X33" s="49" t="n"/>
    </row>
    <row r="34" ht="15" customHeight="1" s="48">
      <c r="A34" s="49" t="n"/>
      <c r="B34" s="104" t="n">
        <v>29</v>
      </c>
      <c r="C34" s="104" t="n"/>
      <c r="D34" s="104" t="n"/>
      <c r="E34" s="104" t="n"/>
      <c r="F34" s="104" t="n"/>
      <c r="G34" s="104" t="n"/>
      <c r="H34" s="104" t="n"/>
      <c r="I34" s="104" t="n"/>
      <c r="J34" s="104" t="n"/>
      <c r="K34" s="104" t="n"/>
      <c r="L34" s="54">
        <f>IF(J34="","",J34*K34)</f>
        <v/>
      </c>
      <c r="M34" s="107" t="n"/>
      <c r="N34" s="54">
        <f>IF(OR(L34="",M34=""),"",L34-M34)</f>
        <v/>
      </c>
      <c r="O34" s="55">
        <f>IF(OR(L34="",L34=0),"",N34/L34)</f>
        <v/>
      </c>
      <c r="P34" s="104" t="n"/>
      <c r="Q34" s="104" t="n"/>
      <c r="R34" s="104" t="n"/>
      <c r="S34" s="104" t="n"/>
      <c r="T34" s="104" t="n"/>
      <c r="U34" s="104" t="n"/>
      <c r="V34" s="56">
        <f>IF(C34="","",IF(OR(H34="Resolved",H34="Denied"),IF(T34="","",T34-C34),TODAY()-C34))</f>
        <v/>
      </c>
      <c r="W34" s="104" t="n"/>
      <c r="X34" s="49" t="n"/>
    </row>
    <row r="35" ht="15" customHeight="1" s="48">
      <c r="A35" s="49" t="n"/>
      <c r="B35" s="104" t="n">
        <v>30</v>
      </c>
      <c r="C35" s="104" t="n"/>
      <c r="D35" s="104" t="n"/>
      <c r="E35" s="104" t="n"/>
      <c r="F35" s="104" t="n"/>
      <c r="G35" s="104" t="n"/>
      <c r="H35" s="104" t="n"/>
      <c r="I35" s="104" t="n"/>
      <c r="J35" s="104" t="n"/>
      <c r="K35" s="104" t="n"/>
      <c r="L35" s="57">
        <f>IF(J35="","",J35*K35)</f>
        <v/>
      </c>
      <c r="M35" s="108" t="n"/>
      <c r="N35" s="57">
        <f>IF(OR(L35="",M35=""),"",L35-M35)</f>
        <v/>
      </c>
      <c r="O35" s="58">
        <f>IF(OR(L35="",L35=0),"",N35/L35)</f>
        <v/>
      </c>
      <c r="P35" s="104" t="n"/>
      <c r="Q35" s="104" t="n"/>
      <c r="R35" s="104" t="n"/>
      <c r="S35" s="104" t="n"/>
      <c r="T35" s="104" t="n"/>
      <c r="U35" s="104" t="n"/>
      <c r="V35" s="59">
        <f>IF(C35="","",IF(OR(H35="Resolved",H35="Denied"),IF(T35="","",T35-C35),TODAY()-C35))</f>
        <v/>
      </c>
      <c r="W35" s="104" t="n"/>
      <c r="X35" s="49" t="n"/>
    </row>
    <row r="36" ht="15" customHeight="1" s="48">
      <c r="A36" s="49" t="n"/>
      <c r="B36" s="104" t="n">
        <v>31</v>
      </c>
      <c r="C36" s="104" t="n"/>
      <c r="D36" s="104" t="n"/>
      <c r="E36" s="104" t="n"/>
      <c r="F36" s="104" t="n"/>
      <c r="G36" s="104" t="n"/>
      <c r="H36" s="104" t="n"/>
      <c r="I36" s="104" t="n"/>
      <c r="J36" s="104" t="n"/>
      <c r="K36" s="104" t="n"/>
      <c r="L36" s="54">
        <f>IF(J36="","",J36*K36)</f>
        <v/>
      </c>
      <c r="M36" s="107" t="n"/>
      <c r="N36" s="54">
        <f>IF(OR(L36="",M36=""),"",L36-M36)</f>
        <v/>
      </c>
      <c r="O36" s="55">
        <f>IF(OR(L36="",L36=0),"",N36/L36)</f>
        <v/>
      </c>
      <c r="P36" s="104" t="n"/>
      <c r="Q36" s="104" t="n"/>
      <c r="R36" s="104" t="n"/>
      <c r="S36" s="104" t="n"/>
      <c r="T36" s="104" t="n"/>
      <c r="U36" s="104" t="n"/>
      <c r="V36" s="56">
        <f>IF(C36="","",IF(OR(H36="Resolved",H36="Denied"),IF(T36="","",T36-C36),TODAY()-C36))</f>
        <v/>
      </c>
      <c r="W36" s="104" t="n"/>
      <c r="X36" s="49" t="n"/>
    </row>
    <row r="37" ht="15" customHeight="1" s="48">
      <c r="A37" s="49" t="n"/>
      <c r="B37" s="104" t="n">
        <v>32</v>
      </c>
      <c r="C37" s="104" t="n"/>
      <c r="D37" s="104" t="n"/>
      <c r="E37" s="104" t="n"/>
      <c r="F37" s="104" t="n"/>
      <c r="G37" s="104" t="n"/>
      <c r="H37" s="104" t="n"/>
      <c r="I37" s="104" t="n"/>
      <c r="J37" s="104" t="n"/>
      <c r="K37" s="104" t="n"/>
      <c r="L37" s="57">
        <f>IF(J37="","",J37*K37)</f>
        <v/>
      </c>
      <c r="M37" s="108" t="n"/>
      <c r="N37" s="57">
        <f>IF(OR(L37="",M37=""),"",L37-M37)</f>
        <v/>
      </c>
      <c r="O37" s="58">
        <f>IF(OR(L37="",L37=0),"",N37/L37)</f>
        <v/>
      </c>
      <c r="P37" s="104" t="n"/>
      <c r="Q37" s="104" t="n"/>
      <c r="R37" s="104" t="n"/>
      <c r="S37" s="104" t="n"/>
      <c r="T37" s="104" t="n"/>
      <c r="U37" s="104" t="n"/>
      <c r="V37" s="59">
        <f>IF(C37="","",IF(OR(H37="Resolved",H37="Denied"),IF(T37="","",T37-C37),TODAY()-C37))</f>
        <v/>
      </c>
      <c r="W37" s="104" t="n"/>
      <c r="X37" s="49" t="n"/>
    </row>
    <row r="38" ht="15" customHeight="1" s="48">
      <c r="A38" s="49" t="n"/>
      <c r="B38" s="104" t="n">
        <v>33</v>
      </c>
      <c r="C38" s="104" t="n"/>
      <c r="D38" s="104" t="n"/>
      <c r="E38" s="104" t="n"/>
      <c r="F38" s="104" t="n"/>
      <c r="G38" s="104" t="n"/>
      <c r="H38" s="104" t="n"/>
      <c r="I38" s="104" t="n"/>
      <c r="J38" s="104" t="n"/>
      <c r="K38" s="104" t="n"/>
      <c r="L38" s="54">
        <f>IF(J38="","",J38*K38)</f>
        <v/>
      </c>
      <c r="M38" s="107" t="n"/>
      <c r="N38" s="54">
        <f>IF(OR(L38="",M38=""),"",L38-M38)</f>
        <v/>
      </c>
      <c r="O38" s="55">
        <f>IF(OR(L38="",L38=0),"",N38/L38)</f>
        <v/>
      </c>
      <c r="P38" s="104" t="n"/>
      <c r="Q38" s="104" t="n"/>
      <c r="R38" s="104" t="n"/>
      <c r="S38" s="104" t="n"/>
      <c r="T38" s="104" t="n"/>
      <c r="U38" s="104" t="n"/>
      <c r="V38" s="56">
        <f>IF(C38="","",IF(OR(H38="Resolved",H38="Denied"),IF(T38="","",T38-C38),TODAY()-C38))</f>
        <v/>
      </c>
      <c r="W38" s="104" t="n"/>
      <c r="X38" s="49" t="n"/>
    </row>
    <row r="39" ht="15" customHeight="1" s="48">
      <c r="A39" s="49" t="n"/>
      <c r="B39" s="104" t="n">
        <v>34</v>
      </c>
      <c r="C39" s="104" t="n"/>
      <c r="D39" s="104" t="n"/>
      <c r="E39" s="104" t="n"/>
      <c r="F39" s="104" t="n"/>
      <c r="G39" s="104" t="n"/>
      <c r="H39" s="104" t="n"/>
      <c r="I39" s="104" t="n"/>
      <c r="J39" s="104" t="n"/>
      <c r="K39" s="104" t="n"/>
      <c r="L39" s="57">
        <f>IF(J39="","",J39*K39)</f>
        <v/>
      </c>
      <c r="M39" s="108" t="n"/>
      <c r="N39" s="57">
        <f>IF(OR(L39="",M39=""),"",L39-M39)</f>
        <v/>
      </c>
      <c r="O39" s="58">
        <f>IF(OR(L39="",L39=0),"",N39/L39)</f>
        <v/>
      </c>
      <c r="P39" s="104" t="n"/>
      <c r="Q39" s="104" t="n"/>
      <c r="R39" s="104" t="n"/>
      <c r="S39" s="104" t="n"/>
      <c r="T39" s="104" t="n"/>
      <c r="U39" s="104" t="n"/>
      <c r="V39" s="59">
        <f>IF(C39="","",IF(OR(H39="Resolved",H39="Denied"),IF(T39="","",T39-C39),TODAY()-C39))</f>
        <v/>
      </c>
      <c r="W39" s="104" t="n"/>
      <c r="X39" s="49" t="n"/>
    </row>
    <row r="40" ht="15" customHeight="1" s="48">
      <c r="A40" s="49" t="n"/>
      <c r="B40" s="104" t="n">
        <v>35</v>
      </c>
      <c r="C40" s="104" t="n"/>
      <c r="D40" s="104" t="n"/>
      <c r="E40" s="104" t="n"/>
      <c r="F40" s="104" t="n"/>
      <c r="G40" s="104" t="n"/>
      <c r="H40" s="104" t="n"/>
      <c r="I40" s="104" t="n"/>
      <c r="J40" s="104" t="n"/>
      <c r="K40" s="104" t="n"/>
      <c r="L40" s="54">
        <f>IF(J40="","",J40*K40)</f>
        <v/>
      </c>
      <c r="M40" s="107" t="n"/>
      <c r="N40" s="54">
        <f>IF(OR(L40="",M40=""),"",L40-M40)</f>
        <v/>
      </c>
      <c r="O40" s="55">
        <f>IF(OR(L40="",L40=0),"",N40/L40)</f>
        <v/>
      </c>
      <c r="P40" s="104" t="n"/>
      <c r="Q40" s="104" t="n"/>
      <c r="R40" s="104" t="n"/>
      <c r="S40" s="104" t="n"/>
      <c r="T40" s="104" t="n"/>
      <c r="U40" s="104" t="n"/>
      <c r="V40" s="56">
        <f>IF(C40="","",IF(OR(H40="Resolved",H40="Denied"),IF(T40="","",T40-C40),TODAY()-C40))</f>
        <v/>
      </c>
      <c r="W40" s="104" t="n"/>
      <c r="X40" s="49" t="n"/>
    </row>
    <row r="41" ht="15" customHeight="1" s="48">
      <c r="A41" s="49" t="n"/>
      <c r="B41" s="104" t="n">
        <v>36</v>
      </c>
      <c r="C41" s="104" t="n"/>
      <c r="D41" s="104" t="n"/>
      <c r="E41" s="104" t="n"/>
      <c r="F41" s="104" t="n"/>
      <c r="G41" s="104" t="n"/>
      <c r="H41" s="104" t="n"/>
      <c r="I41" s="104" t="n"/>
      <c r="J41" s="104" t="n"/>
      <c r="K41" s="104" t="n"/>
      <c r="L41" s="57">
        <f>IF(J41="","",J41*K41)</f>
        <v/>
      </c>
      <c r="M41" s="108" t="n"/>
      <c r="N41" s="57">
        <f>IF(OR(L41="",M41=""),"",L41-M41)</f>
        <v/>
      </c>
      <c r="O41" s="58">
        <f>IF(OR(L41="",L41=0),"",N41/L41)</f>
        <v/>
      </c>
      <c r="P41" s="104" t="n"/>
      <c r="Q41" s="104" t="n"/>
      <c r="R41" s="104" t="n"/>
      <c r="S41" s="104" t="n"/>
      <c r="T41" s="104" t="n"/>
      <c r="U41" s="104" t="n"/>
      <c r="V41" s="59">
        <f>IF(C41="","",IF(OR(H41="Resolved",H41="Denied"),IF(T41="","",T41-C41),TODAY()-C41))</f>
        <v/>
      </c>
      <c r="W41" s="104" t="n"/>
      <c r="X41" s="49" t="n"/>
    </row>
    <row r="42" ht="15" customHeight="1" s="48">
      <c r="A42" s="49" t="n"/>
      <c r="B42" s="104" t="n">
        <v>37</v>
      </c>
      <c r="C42" s="104" t="n"/>
      <c r="D42" s="104" t="n"/>
      <c r="E42" s="104" t="n"/>
      <c r="F42" s="104" t="n"/>
      <c r="G42" s="104" t="n"/>
      <c r="H42" s="104" t="n"/>
      <c r="I42" s="104" t="n"/>
      <c r="J42" s="104" t="n"/>
      <c r="K42" s="104" t="n"/>
      <c r="L42" s="54">
        <f>IF(J42="","",J42*K42)</f>
        <v/>
      </c>
      <c r="M42" s="107" t="n"/>
      <c r="N42" s="54">
        <f>IF(OR(L42="",M42=""),"",L42-M42)</f>
        <v/>
      </c>
      <c r="O42" s="55">
        <f>IF(OR(L42="",L42=0),"",N42/L42)</f>
        <v/>
      </c>
      <c r="P42" s="104" t="n"/>
      <c r="Q42" s="104" t="n"/>
      <c r="R42" s="104" t="n"/>
      <c r="S42" s="104" t="n"/>
      <c r="T42" s="104" t="n"/>
      <c r="U42" s="104" t="n"/>
      <c r="V42" s="56">
        <f>IF(C42="","",IF(OR(H42="Resolved",H42="Denied"),IF(T42="","",T42-C42),TODAY()-C42))</f>
        <v/>
      </c>
      <c r="W42" s="104" t="n"/>
      <c r="X42" s="49" t="n"/>
    </row>
    <row r="43" ht="15" customHeight="1" s="48">
      <c r="A43" s="49" t="n"/>
      <c r="B43" s="104" t="n">
        <v>38</v>
      </c>
      <c r="C43" s="104" t="n"/>
      <c r="D43" s="104" t="n"/>
      <c r="E43" s="104" t="n"/>
      <c r="F43" s="104" t="n"/>
      <c r="G43" s="104" t="n"/>
      <c r="H43" s="104" t="n"/>
      <c r="I43" s="104" t="n"/>
      <c r="J43" s="104" t="n"/>
      <c r="K43" s="104" t="n"/>
      <c r="L43" s="57">
        <f>IF(J43="","",J43*K43)</f>
        <v/>
      </c>
      <c r="M43" s="108" t="n"/>
      <c r="N43" s="57">
        <f>IF(OR(L43="",M43=""),"",L43-M43)</f>
        <v/>
      </c>
      <c r="O43" s="58">
        <f>IF(OR(L43="",L43=0),"",N43/L43)</f>
        <v/>
      </c>
      <c r="P43" s="104" t="n"/>
      <c r="Q43" s="104" t="n"/>
      <c r="R43" s="104" t="n"/>
      <c r="S43" s="104" t="n"/>
      <c r="T43" s="104" t="n"/>
      <c r="U43" s="104" t="n"/>
      <c r="V43" s="59">
        <f>IF(C43="","",IF(OR(H43="Resolved",H43="Denied"),IF(T43="","",T43-C43),TODAY()-C43))</f>
        <v/>
      </c>
      <c r="W43" s="104" t="n"/>
      <c r="X43" s="49" t="n"/>
    </row>
    <row r="44" ht="15" customHeight="1" s="48">
      <c r="A44" s="49" t="n"/>
      <c r="B44" s="104" t="n">
        <v>39</v>
      </c>
      <c r="C44" s="104" t="n"/>
      <c r="D44" s="104" t="n"/>
      <c r="E44" s="104" t="n"/>
      <c r="F44" s="104" t="n"/>
      <c r="G44" s="104" t="n"/>
      <c r="H44" s="104" t="n"/>
      <c r="I44" s="104" t="n"/>
      <c r="J44" s="104" t="n"/>
      <c r="K44" s="104" t="n"/>
      <c r="L44" s="54">
        <f>IF(J44="","",J44*K44)</f>
        <v/>
      </c>
      <c r="M44" s="107" t="n"/>
      <c r="N44" s="54">
        <f>IF(OR(L44="",M44=""),"",L44-M44)</f>
        <v/>
      </c>
      <c r="O44" s="55">
        <f>IF(OR(L44="",L44=0),"",N44/L44)</f>
        <v/>
      </c>
      <c r="P44" s="104" t="n"/>
      <c r="Q44" s="104" t="n"/>
      <c r="R44" s="104" t="n"/>
      <c r="S44" s="104" t="n"/>
      <c r="T44" s="104" t="n"/>
      <c r="U44" s="104" t="n"/>
      <c r="V44" s="56">
        <f>IF(C44="","",IF(OR(H44="Resolved",H44="Denied"),IF(T44="","",T44-C44),TODAY()-C44))</f>
        <v/>
      </c>
      <c r="W44" s="104" t="n"/>
      <c r="X44" s="49" t="n"/>
    </row>
    <row r="45" ht="15" customHeight="1" s="48">
      <c r="A45" s="49" t="n"/>
      <c r="B45" s="104" t="n">
        <v>40</v>
      </c>
      <c r="C45" s="104" t="n"/>
      <c r="D45" s="104" t="n"/>
      <c r="E45" s="104" t="n"/>
      <c r="F45" s="104" t="n"/>
      <c r="G45" s="104" t="n"/>
      <c r="H45" s="104" t="n"/>
      <c r="I45" s="104" t="n"/>
      <c r="J45" s="104" t="n"/>
      <c r="K45" s="104" t="n"/>
      <c r="L45" s="57">
        <f>IF(J45="","",J45*K45)</f>
        <v/>
      </c>
      <c r="M45" s="108" t="n"/>
      <c r="N45" s="57">
        <f>IF(OR(L45="",M45=""),"",L45-M45)</f>
        <v/>
      </c>
      <c r="O45" s="58">
        <f>IF(OR(L45="",L45=0),"",N45/L45)</f>
        <v/>
      </c>
      <c r="P45" s="104" t="n"/>
      <c r="Q45" s="104" t="n"/>
      <c r="R45" s="104" t="n"/>
      <c r="S45" s="104" t="n"/>
      <c r="T45" s="104" t="n"/>
      <c r="U45" s="104" t="n"/>
      <c r="V45" s="59">
        <f>IF(C45="","",IF(OR(H45="Resolved",H45="Denied"),IF(T45="","",T45-C45),TODAY()-C45))</f>
        <v/>
      </c>
      <c r="W45" s="104" t="n"/>
      <c r="X45" s="49" t="n"/>
    </row>
    <row r="46" ht="15" customHeight="1" s="48">
      <c r="A46" s="49" t="n"/>
      <c r="B46" s="104" t="n">
        <v>41</v>
      </c>
      <c r="C46" s="104" t="n"/>
      <c r="D46" s="104" t="n"/>
      <c r="E46" s="104" t="n"/>
      <c r="F46" s="104" t="n"/>
      <c r="G46" s="104" t="n"/>
      <c r="H46" s="104" t="n"/>
      <c r="I46" s="104" t="n"/>
      <c r="J46" s="104" t="n"/>
      <c r="K46" s="104" t="n"/>
      <c r="L46" s="54">
        <f>IF(J46="","",J46*K46)</f>
        <v/>
      </c>
      <c r="M46" s="107" t="n"/>
      <c r="N46" s="54">
        <f>IF(OR(L46="",M46=""),"",L46-M46)</f>
        <v/>
      </c>
      <c r="O46" s="55">
        <f>IF(OR(L46="",L46=0),"",N46/L46)</f>
        <v/>
      </c>
      <c r="P46" s="104" t="n"/>
      <c r="Q46" s="104" t="n"/>
      <c r="R46" s="104" t="n"/>
      <c r="S46" s="104" t="n"/>
      <c r="T46" s="104" t="n"/>
      <c r="U46" s="104" t="n"/>
      <c r="V46" s="56">
        <f>IF(C46="","",IF(OR(H46="Resolved",H46="Denied"),IF(T46="","",T46-C46),TODAY()-C46))</f>
        <v/>
      </c>
      <c r="W46" s="104" t="n"/>
      <c r="X46" s="49" t="n"/>
    </row>
    <row r="47" ht="15" customHeight="1" s="48">
      <c r="A47" s="49" t="n"/>
      <c r="B47" s="104" t="n">
        <v>42</v>
      </c>
      <c r="C47" s="104" t="n"/>
      <c r="D47" s="104" t="n"/>
      <c r="E47" s="104" t="n"/>
      <c r="F47" s="104" t="n"/>
      <c r="G47" s="104" t="n"/>
      <c r="H47" s="104" t="n"/>
      <c r="I47" s="104" t="n"/>
      <c r="J47" s="104" t="n"/>
      <c r="K47" s="104" t="n"/>
      <c r="L47" s="57">
        <f>IF(J47="","",J47*K47)</f>
        <v/>
      </c>
      <c r="M47" s="108" t="n"/>
      <c r="N47" s="57">
        <f>IF(OR(L47="",M47=""),"",L47-M47)</f>
        <v/>
      </c>
      <c r="O47" s="58">
        <f>IF(OR(L47="",L47=0),"",N47/L47)</f>
        <v/>
      </c>
      <c r="P47" s="104" t="n"/>
      <c r="Q47" s="104" t="n"/>
      <c r="R47" s="104" t="n"/>
      <c r="S47" s="104" t="n"/>
      <c r="T47" s="104" t="n"/>
      <c r="U47" s="104" t="n"/>
      <c r="V47" s="59">
        <f>IF(C47="","",IF(OR(H47="Resolved",H47="Denied"),IF(T47="","",T47-C47),TODAY()-C47))</f>
        <v/>
      </c>
      <c r="W47" s="104" t="n"/>
      <c r="X47" s="49" t="n"/>
    </row>
    <row r="48" ht="15" customHeight="1" s="48">
      <c r="A48" s="49" t="n"/>
      <c r="B48" s="104" t="n">
        <v>43</v>
      </c>
      <c r="C48" s="104" t="n"/>
      <c r="D48" s="104" t="n"/>
      <c r="E48" s="104" t="n"/>
      <c r="F48" s="104" t="n"/>
      <c r="G48" s="104" t="n"/>
      <c r="H48" s="104" t="n"/>
      <c r="I48" s="104" t="n"/>
      <c r="J48" s="104" t="n"/>
      <c r="K48" s="104" t="n"/>
      <c r="L48" s="54">
        <f>IF(J48="","",J48*K48)</f>
        <v/>
      </c>
      <c r="M48" s="107" t="n"/>
      <c r="N48" s="54">
        <f>IF(OR(L48="",M48=""),"",L48-M48)</f>
        <v/>
      </c>
      <c r="O48" s="55">
        <f>IF(OR(L48="",L48=0),"",N48/L48)</f>
        <v/>
      </c>
      <c r="P48" s="104" t="n"/>
      <c r="Q48" s="104" t="n"/>
      <c r="R48" s="104" t="n"/>
      <c r="S48" s="104" t="n"/>
      <c r="T48" s="104" t="n"/>
      <c r="U48" s="104" t="n"/>
      <c r="V48" s="56">
        <f>IF(C48="","",IF(OR(H48="Resolved",H48="Denied"),IF(T48="","",T48-C48),TODAY()-C48))</f>
        <v/>
      </c>
      <c r="W48" s="104" t="n"/>
      <c r="X48" s="49" t="n"/>
    </row>
    <row r="49" ht="15" customHeight="1" s="48">
      <c r="A49" s="49" t="n"/>
      <c r="B49" s="104" t="n">
        <v>44</v>
      </c>
      <c r="C49" s="104" t="n"/>
      <c r="D49" s="104" t="n"/>
      <c r="E49" s="104" t="n"/>
      <c r="F49" s="104" t="n"/>
      <c r="G49" s="104" t="n"/>
      <c r="H49" s="104" t="n"/>
      <c r="I49" s="104" t="n"/>
      <c r="J49" s="104" t="n"/>
      <c r="K49" s="104" t="n"/>
      <c r="L49" s="57">
        <f>IF(J49="","",J49*K49)</f>
        <v/>
      </c>
      <c r="M49" s="108" t="n"/>
      <c r="N49" s="57">
        <f>IF(OR(L49="",M49=""),"",L49-M49)</f>
        <v/>
      </c>
      <c r="O49" s="58">
        <f>IF(OR(L49="",L49=0),"",N49/L49)</f>
        <v/>
      </c>
      <c r="P49" s="104" t="n"/>
      <c r="Q49" s="104" t="n"/>
      <c r="R49" s="104" t="n"/>
      <c r="S49" s="104" t="n"/>
      <c r="T49" s="104" t="n"/>
      <c r="U49" s="104" t="n"/>
      <c r="V49" s="59">
        <f>IF(C49="","",IF(OR(H49="Resolved",H49="Denied"),IF(T49="","",T49-C49),TODAY()-C49))</f>
        <v/>
      </c>
      <c r="W49" s="104" t="n"/>
      <c r="X49" s="49" t="n"/>
    </row>
    <row r="50" ht="15" customHeight="1" s="48">
      <c r="A50" s="49" t="n"/>
      <c r="B50" s="104" t="n">
        <v>45</v>
      </c>
      <c r="C50" s="104" t="n"/>
      <c r="D50" s="104" t="n"/>
      <c r="E50" s="104" t="n"/>
      <c r="F50" s="104" t="n"/>
      <c r="G50" s="104" t="n"/>
      <c r="H50" s="104" t="n"/>
      <c r="I50" s="104" t="n"/>
      <c r="J50" s="104" t="n"/>
      <c r="K50" s="104" t="n"/>
      <c r="L50" s="54">
        <f>IF(J50="","",J50*K50)</f>
        <v/>
      </c>
      <c r="M50" s="107" t="n"/>
      <c r="N50" s="54">
        <f>IF(OR(L50="",M50=""),"",L50-M50)</f>
        <v/>
      </c>
      <c r="O50" s="55">
        <f>IF(OR(L50="",L50=0),"",N50/L50)</f>
        <v/>
      </c>
      <c r="P50" s="104" t="n"/>
      <c r="Q50" s="104" t="n"/>
      <c r="R50" s="104" t="n"/>
      <c r="S50" s="104" t="n"/>
      <c r="T50" s="104" t="n"/>
      <c r="U50" s="104" t="n"/>
      <c r="V50" s="56">
        <f>IF(C50="","",IF(OR(H50="Resolved",H50="Denied"),IF(T50="","",T50-C50),TODAY()-C50))</f>
        <v/>
      </c>
      <c r="W50" s="104" t="n"/>
      <c r="X50" s="49" t="n"/>
    </row>
    <row r="51" ht="15" customHeight="1" s="48">
      <c r="A51" s="49" t="n"/>
      <c r="B51" s="104" t="n">
        <v>46</v>
      </c>
      <c r="C51" s="104" t="n"/>
      <c r="D51" s="104" t="n"/>
      <c r="E51" s="104" t="n"/>
      <c r="F51" s="104" t="n"/>
      <c r="G51" s="104" t="n"/>
      <c r="H51" s="104" t="n"/>
      <c r="I51" s="104" t="n"/>
      <c r="J51" s="104" t="n"/>
      <c r="K51" s="104" t="n"/>
      <c r="L51" s="57">
        <f>IF(J51="","",J51*K51)</f>
        <v/>
      </c>
      <c r="M51" s="108" t="n"/>
      <c r="N51" s="57">
        <f>IF(OR(L51="",M51=""),"",L51-M51)</f>
        <v/>
      </c>
      <c r="O51" s="58">
        <f>IF(OR(L51="",L51=0),"",N51/L51)</f>
        <v/>
      </c>
      <c r="P51" s="104" t="n"/>
      <c r="Q51" s="104" t="n"/>
      <c r="R51" s="104" t="n"/>
      <c r="S51" s="104" t="n"/>
      <c r="T51" s="104" t="n"/>
      <c r="U51" s="104" t="n"/>
      <c r="V51" s="59">
        <f>IF(C51="","",IF(OR(H51="Resolved",H51="Denied"),IF(T51="","",T51-C51),TODAY()-C51))</f>
        <v/>
      </c>
      <c r="W51" s="104" t="n"/>
      <c r="X51" s="49" t="n"/>
    </row>
    <row r="52" ht="15" customHeight="1" s="48">
      <c r="A52" s="49" t="n"/>
      <c r="B52" s="104" t="n">
        <v>47</v>
      </c>
      <c r="C52" s="104" t="n"/>
      <c r="D52" s="104" t="n"/>
      <c r="E52" s="104" t="n"/>
      <c r="F52" s="104" t="n"/>
      <c r="G52" s="104" t="n"/>
      <c r="H52" s="104" t="n"/>
      <c r="I52" s="104" t="n"/>
      <c r="J52" s="104" t="n"/>
      <c r="K52" s="104" t="n"/>
      <c r="L52" s="54">
        <f>IF(J52="","",J52*K52)</f>
        <v/>
      </c>
      <c r="M52" s="107" t="n"/>
      <c r="N52" s="54">
        <f>IF(OR(L52="",M52=""),"",L52-M52)</f>
        <v/>
      </c>
      <c r="O52" s="55">
        <f>IF(OR(L52="",L52=0),"",N52/L52)</f>
        <v/>
      </c>
      <c r="P52" s="104" t="n"/>
      <c r="Q52" s="104" t="n"/>
      <c r="R52" s="104" t="n"/>
      <c r="S52" s="104" t="n"/>
      <c r="T52" s="104" t="n"/>
      <c r="U52" s="104" t="n"/>
      <c r="V52" s="56">
        <f>IF(C52="","",IF(OR(H52="Resolved",H52="Denied"),IF(T52="","",T52-C52),TODAY()-C52))</f>
        <v/>
      </c>
      <c r="W52" s="104" t="n"/>
      <c r="X52" s="49" t="n"/>
    </row>
    <row r="53" ht="15" customHeight="1" s="48">
      <c r="A53" s="49" t="n"/>
      <c r="B53" s="104" t="n">
        <v>48</v>
      </c>
      <c r="C53" s="104" t="n"/>
      <c r="D53" s="104" t="n"/>
      <c r="E53" s="104" t="n"/>
      <c r="F53" s="104" t="n"/>
      <c r="G53" s="104" t="n"/>
      <c r="H53" s="104" t="n"/>
      <c r="I53" s="104" t="n"/>
      <c r="J53" s="104" t="n"/>
      <c r="K53" s="104" t="n"/>
      <c r="L53" s="57">
        <f>IF(J53="","",J53*K53)</f>
        <v/>
      </c>
      <c r="M53" s="108" t="n"/>
      <c r="N53" s="57">
        <f>IF(OR(L53="",M53=""),"",L53-M53)</f>
        <v/>
      </c>
      <c r="O53" s="58">
        <f>IF(OR(L53="",L53=0),"",N53/L53)</f>
        <v/>
      </c>
      <c r="P53" s="104" t="n"/>
      <c r="Q53" s="104" t="n"/>
      <c r="R53" s="104" t="n"/>
      <c r="S53" s="104" t="n"/>
      <c r="T53" s="104" t="n"/>
      <c r="U53" s="104" t="n"/>
      <c r="V53" s="59">
        <f>IF(C53="","",IF(OR(H53="Resolved",H53="Denied"),IF(T53="","",T53-C53),TODAY()-C53))</f>
        <v/>
      </c>
      <c r="W53" s="104" t="n"/>
      <c r="X53" s="49" t="n"/>
    </row>
    <row r="54" ht="15" customHeight="1" s="48">
      <c r="A54" s="49" t="n"/>
      <c r="B54" s="104" t="n">
        <v>49</v>
      </c>
      <c r="C54" s="104" t="n"/>
      <c r="D54" s="104" t="n"/>
      <c r="E54" s="104" t="n"/>
      <c r="F54" s="104" t="n"/>
      <c r="G54" s="104" t="n"/>
      <c r="H54" s="104" t="n"/>
      <c r="I54" s="104" t="n"/>
      <c r="J54" s="104" t="n"/>
      <c r="K54" s="104" t="n"/>
      <c r="L54" s="54">
        <f>IF(J54="","",J54*K54)</f>
        <v/>
      </c>
      <c r="M54" s="107" t="n"/>
      <c r="N54" s="54">
        <f>IF(OR(L54="",M54=""),"",L54-M54)</f>
        <v/>
      </c>
      <c r="O54" s="55">
        <f>IF(OR(L54="",L54=0),"",N54/L54)</f>
        <v/>
      </c>
      <c r="P54" s="104" t="n"/>
      <c r="Q54" s="104" t="n"/>
      <c r="R54" s="104" t="n"/>
      <c r="S54" s="104" t="n"/>
      <c r="T54" s="104" t="n"/>
      <c r="U54" s="104" t="n"/>
      <c r="V54" s="56">
        <f>IF(C54="","",IF(OR(H54="Resolved",H54="Denied"),IF(T54="","",T54-C54),TODAY()-C54))</f>
        <v/>
      </c>
      <c r="W54" s="104" t="n"/>
      <c r="X54" s="49" t="n"/>
    </row>
    <row r="55" ht="15" customHeight="1" s="48">
      <c r="A55" s="49" t="n"/>
      <c r="B55" s="104" t="n">
        <v>50</v>
      </c>
      <c r="C55" s="104" t="n"/>
      <c r="D55" s="104" t="n"/>
      <c r="E55" s="104" t="n"/>
      <c r="F55" s="104" t="n"/>
      <c r="G55" s="104" t="n"/>
      <c r="H55" s="104" t="n"/>
      <c r="I55" s="104" t="n"/>
      <c r="J55" s="104" t="n"/>
      <c r="K55" s="104" t="n"/>
      <c r="L55" s="57">
        <f>IF(J55="","",J55*K55)</f>
        <v/>
      </c>
      <c r="M55" s="108" t="n"/>
      <c r="N55" s="57">
        <f>IF(OR(L55="",M55=""),"",L55-M55)</f>
        <v/>
      </c>
      <c r="O55" s="58">
        <f>IF(OR(L55="",L55=0),"",N55/L55)</f>
        <v/>
      </c>
      <c r="P55" s="104" t="n"/>
      <c r="Q55" s="104" t="n"/>
      <c r="R55" s="104" t="n"/>
      <c r="S55" s="104" t="n"/>
      <c r="T55" s="104" t="n"/>
      <c r="U55" s="104" t="n"/>
      <c r="V55" s="59">
        <f>IF(C55="","",IF(OR(H55="Resolved",H55="Denied"),IF(T55="","",T55-C55),TODAY()-C55))</f>
        <v/>
      </c>
      <c r="W55" s="104" t="n"/>
      <c r="X55" s="49" t="n"/>
    </row>
    <row r="56" ht="15" customHeight="1" s="48">
      <c r="A56" s="49" t="n"/>
      <c r="B56" s="104" t="n">
        <v>51</v>
      </c>
      <c r="C56" s="104" t="n"/>
      <c r="D56" s="104" t="n"/>
      <c r="E56" s="104" t="n"/>
      <c r="F56" s="104" t="n"/>
      <c r="G56" s="104" t="n"/>
      <c r="H56" s="104" t="n"/>
      <c r="I56" s="104" t="n"/>
      <c r="J56" s="104" t="n"/>
      <c r="K56" s="104" t="n"/>
      <c r="L56" s="54">
        <f>IF(J56="","",J56*K56)</f>
        <v/>
      </c>
      <c r="M56" s="107" t="n"/>
      <c r="N56" s="54">
        <f>IF(OR(L56="",M56=""),"",L56-M56)</f>
        <v/>
      </c>
      <c r="O56" s="55">
        <f>IF(OR(L56="",L56=0),"",N56/L56)</f>
        <v/>
      </c>
      <c r="P56" s="104" t="n"/>
      <c r="Q56" s="104" t="n"/>
      <c r="R56" s="104" t="n"/>
      <c r="S56" s="104" t="n"/>
      <c r="T56" s="104" t="n"/>
      <c r="U56" s="104" t="n"/>
      <c r="V56" s="56">
        <f>IF(C56="","",IF(OR(H56="Resolved",H56="Denied"),IF(T56="","",T56-C56),TODAY()-C56))</f>
        <v/>
      </c>
      <c r="W56" s="104" t="n"/>
      <c r="X56" s="49" t="n"/>
    </row>
    <row r="57" ht="15" customHeight="1" s="48">
      <c r="A57" s="49" t="n"/>
      <c r="B57" s="104" t="n">
        <v>52</v>
      </c>
      <c r="C57" s="104" t="n"/>
      <c r="D57" s="104" t="n"/>
      <c r="E57" s="104" t="n"/>
      <c r="F57" s="104" t="n"/>
      <c r="G57" s="104" t="n"/>
      <c r="H57" s="104" t="n"/>
      <c r="I57" s="104" t="n"/>
      <c r="J57" s="104" t="n"/>
      <c r="K57" s="104" t="n"/>
      <c r="L57" s="57">
        <f>IF(J57="","",J57*K57)</f>
        <v/>
      </c>
      <c r="M57" s="108" t="n"/>
      <c r="N57" s="57">
        <f>IF(OR(L57="",M57=""),"",L57-M57)</f>
        <v/>
      </c>
      <c r="O57" s="58">
        <f>IF(OR(L57="",L57=0),"",N57/L57)</f>
        <v/>
      </c>
      <c r="P57" s="104" t="n"/>
      <c r="Q57" s="104" t="n"/>
      <c r="R57" s="104" t="n"/>
      <c r="S57" s="104" t="n"/>
      <c r="T57" s="104" t="n"/>
      <c r="U57" s="104" t="n"/>
      <c r="V57" s="59">
        <f>IF(C57="","",IF(OR(H57="Resolved",H57="Denied"),IF(T57="","",T57-C57),TODAY()-C57))</f>
        <v/>
      </c>
      <c r="W57" s="104" t="n"/>
      <c r="X57" s="49" t="n"/>
    </row>
    <row r="58" ht="15" customHeight="1" s="48">
      <c r="A58" s="49" t="n"/>
      <c r="B58" s="104" t="n">
        <v>53</v>
      </c>
      <c r="C58" s="104" t="n"/>
      <c r="D58" s="104" t="n"/>
      <c r="E58" s="104" t="n"/>
      <c r="F58" s="104" t="n"/>
      <c r="G58" s="104" t="n"/>
      <c r="H58" s="104" t="n"/>
      <c r="I58" s="104" t="n"/>
      <c r="J58" s="104" t="n"/>
      <c r="K58" s="104" t="n"/>
      <c r="L58" s="54">
        <f>IF(J58="","",J58*K58)</f>
        <v/>
      </c>
      <c r="M58" s="107" t="n"/>
      <c r="N58" s="54">
        <f>IF(OR(L58="",M58=""),"",L58-M58)</f>
        <v/>
      </c>
      <c r="O58" s="55">
        <f>IF(OR(L58="",L58=0),"",N58/L58)</f>
        <v/>
      </c>
      <c r="P58" s="104" t="n"/>
      <c r="Q58" s="104" t="n"/>
      <c r="R58" s="104" t="n"/>
      <c r="S58" s="104" t="n"/>
      <c r="T58" s="104" t="n"/>
      <c r="U58" s="104" t="n"/>
      <c r="V58" s="56">
        <f>IF(C58="","",IF(OR(H58="Resolved",H58="Denied"),IF(T58="","",T58-C58),TODAY()-C58))</f>
        <v/>
      </c>
      <c r="W58" s="104" t="n"/>
      <c r="X58" s="49" t="n"/>
    </row>
    <row r="59" ht="15" customHeight="1" s="48">
      <c r="A59" s="49" t="n"/>
      <c r="B59" s="104" t="n">
        <v>54</v>
      </c>
      <c r="C59" s="104" t="n"/>
      <c r="D59" s="104" t="n"/>
      <c r="E59" s="104" t="n"/>
      <c r="F59" s="104" t="n"/>
      <c r="G59" s="104" t="n"/>
      <c r="H59" s="104" t="n"/>
      <c r="I59" s="104" t="n"/>
      <c r="J59" s="104" t="n"/>
      <c r="K59" s="104" t="n"/>
      <c r="L59" s="57">
        <f>IF(J59="","",J59*K59)</f>
        <v/>
      </c>
      <c r="M59" s="108" t="n"/>
      <c r="N59" s="57">
        <f>IF(OR(L59="",M59=""),"",L59-M59)</f>
        <v/>
      </c>
      <c r="O59" s="58">
        <f>IF(OR(L59="",L59=0),"",N59/L59)</f>
        <v/>
      </c>
      <c r="P59" s="104" t="n"/>
      <c r="Q59" s="104" t="n"/>
      <c r="R59" s="104" t="n"/>
      <c r="S59" s="104" t="n"/>
      <c r="T59" s="104" t="n"/>
      <c r="U59" s="104" t="n"/>
      <c r="V59" s="59">
        <f>IF(C59="","",IF(OR(H59="Resolved",H59="Denied"),IF(T59="","",T59-C59),TODAY()-C59))</f>
        <v/>
      </c>
      <c r="W59" s="104" t="n"/>
      <c r="X59" s="49" t="n"/>
    </row>
    <row r="60" ht="15" customHeight="1" s="48">
      <c r="A60" s="49" t="n"/>
      <c r="B60" s="104" t="n">
        <v>55</v>
      </c>
      <c r="C60" s="104" t="n"/>
      <c r="D60" s="104" t="n"/>
      <c r="E60" s="104" t="n"/>
      <c r="F60" s="104" t="n"/>
      <c r="G60" s="104" t="n"/>
      <c r="H60" s="104" t="n"/>
      <c r="I60" s="104" t="n"/>
      <c r="J60" s="104" t="n"/>
      <c r="K60" s="104" t="n"/>
      <c r="L60" s="54">
        <f>IF(J60="","",J60*K60)</f>
        <v/>
      </c>
      <c r="M60" s="107" t="n"/>
      <c r="N60" s="54">
        <f>IF(OR(L60="",M60=""),"",L60-M60)</f>
        <v/>
      </c>
      <c r="O60" s="55">
        <f>IF(OR(L60="",L60=0),"",N60/L60)</f>
        <v/>
      </c>
      <c r="P60" s="104" t="n"/>
      <c r="Q60" s="104" t="n"/>
      <c r="R60" s="104" t="n"/>
      <c r="S60" s="104" t="n"/>
      <c r="T60" s="104" t="n"/>
      <c r="U60" s="104" t="n"/>
      <c r="V60" s="56">
        <f>IF(C60="","",IF(OR(H60="Resolved",H60="Denied"),IF(T60="","",T60-C60),TODAY()-C60))</f>
        <v/>
      </c>
      <c r="W60" s="104" t="n"/>
      <c r="X60" s="49" t="n"/>
    </row>
    <row r="61" ht="15" customHeight="1" s="48">
      <c r="A61" s="49" t="n"/>
      <c r="B61" s="104" t="n">
        <v>56</v>
      </c>
      <c r="C61" s="104" t="n"/>
      <c r="D61" s="104" t="n"/>
      <c r="E61" s="104" t="n"/>
      <c r="F61" s="104" t="n"/>
      <c r="G61" s="104" t="n"/>
      <c r="H61" s="104" t="n"/>
      <c r="I61" s="104" t="n"/>
      <c r="J61" s="104" t="n"/>
      <c r="K61" s="104" t="n"/>
      <c r="L61" s="57">
        <f>IF(J61="","",J61*K61)</f>
        <v/>
      </c>
      <c r="M61" s="108" t="n"/>
      <c r="N61" s="57">
        <f>IF(OR(L61="",M61=""),"",L61-M61)</f>
        <v/>
      </c>
      <c r="O61" s="58">
        <f>IF(OR(L61="",L61=0),"",N61/L61)</f>
        <v/>
      </c>
      <c r="P61" s="104" t="n"/>
      <c r="Q61" s="104" t="n"/>
      <c r="R61" s="104" t="n"/>
      <c r="S61" s="104" t="n"/>
      <c r="T61" s="104" t="n"/>
      <c r="U61" s="104" t="n"/>
      <c r="V61" s="59">
        <f>IF(C61="","",IF(OR(H61="Resolved",H61="Denied"),IF(T61="","",T61-C61),TODAY()-C61))</f>
        <v/>
      </c>
      <c r="W61" s="104" t="n"/>
      <c r="X61" s="49" t="n"/>
    </row>
    <row r="62" ht="15" customHeight="1" s="48">
      <c r="A62" s="49" t="n"/>
      <c r="B62" s="104" t="n">
        <v>57</v>
      </c>
      <c r="C62" s="104" t="n"/>
      <c r="D62" s="104" t="n"/>
      <c r="E62" s="104" t="n"/>
      <c r="F62" s="104" t="n"/>
      <c r="G62" s="104" t="n"/>
      <c r="H62" s="104" t="n"/>
      <c r="I62" s="104" t="n"/>
      <c r="J62" s="104" t="n"/>
      <c r="K62" s="104" t="n"/>
      <c r="L62" s="54">
        <f>IF(J62="","",J62*K62)</f>
        <v/>
      </c>
      <c r="M62" s="107" t="n"/>
      <c r="N62" s="54">
        <f>IF(OR(L62="",M62=""),"",L62-M62)</f>
        <v/>
      </c>
      <c r="O62" s="55">
        <f>IF(OR(L62="",L62=0),"",N62/L62)</f>
        <v/>
      </c>
      <c r="P62" s="104" t="n"/>
      <c r="Q62" s="104" t="n"/>
      <c r="R62" s="104" t="n"/>
      <c r="S62" s="104" t="n"/>
      <c r="T62" s="104" t="n"/>
      <c r="U62" s="104" t="n"/>
      <c r="V62" s="56">
        <f>IF(C62="","",IF(OR(H62="Resolved",H62="Denied"),IF(T62="","",T62-C62),TODAY()-C62))</f>
        <v/>
      </c>
      <c r="W62" s="104" t="n"/>
      <c r="X62" s="49" t="n"/>
    </row>
    <row r="63" ht="15" customHeight="1" s="48">
      <c r="A63" s="49" t="n"/>
      <c r="B63" s="104" t="n">
        <v>58</v>
      </c>
      <c r="C63" s="104" t="n"/>
      <c r="D63" s="104" t="n"/>
      <c r="E63" s="104" t="n"/>
      <c r="F63" s="104" t="n"/>
      <c r="G63" s="104" t="n"/>
      <c r="H63" s="104" t="n"/>
      <c r="I63" s="104" t="n"/>
      <c r="J63" s="104" t="n"/>
      <c r="K63" s="104" t="n"/>
      <c r="L63" s="57">
        <f>IF(J63="","",J63*K63)</f>
        <v/>
      </c>
      <c r="M63" s="108" t="n"/>
      <c r="N63" s="57">
        <f>IF(OR(L63="",M63=""),"",L63-M63)</f>
        <v/>
      </c>
      <c r="O63" s="58">
        <f>IF(OR(L63="",L63=0),"",N63/L63)</f>
        <v/>
      </c>
      <c r="P63" s="104" t="n"/>
      <c r="Q63" s="104" t="n"/>
      <c r="R63" s="104" t="n"/>
      <c r="S63" s="104" t="n"/>
      <c r="T63" s="104" t="n"/>
      <c r="U63" s="104" t="n"/>
      <c r="V63" s="59">
        <f>IF(C63="","",IF(OR(H63="Resolved",H63="Denied"),IF(T63="","",T63-C63),TODAY()-C63))</f>
        <v/>
      </c>
      <c r="W63" s="104" t="n"/>
      <c r="X63" s="49" t="n"/>
    </row>
    <row r="64" ht="15" customHeight="1" s="48">
      <c r="A64" s="49" t="n"/>
      <c r="B64" s="104" t="n">
        <v>59</v>
      </c>
      <c r="C64" s="104" t="n"/>
      <c r="D64" s="104" t="n"/>
      <c r="E64" s="104" t="n"/>
      <c r="F64" s="104" t="n"/>
      <c r="G64" s="104" t="n"/>
      <c r="H64" s="104" t="n"/>
      <c r="I64" s="104" t="n"/>
      <c r="J64" s="104" t="n"/>
      <c r="K64" s="104" t="n"/>
      <c r="L64" s="54">
        <f>IF(J64="","",J64*K64)</f>
        <v/>
      </c>
      <c r="M64" s="107" t="n"/>
      <c r="N64" s="54">
        <f>IF(OR(L64="",M64=""),"",L64-M64)</f>
        <v/>
      </c>
      <c r="O64" s="55">
        <f>IF(OR(L64="",L64=0),"",N64/L64)</f>
        <v/>
      </c>
      <c r="P64" s="104" t="n"/>
      <c r="Q64" s="104" t="n"/>
      <c r="R64" s="104" t="n"/>
      <c r="S64" s="104" t="n"/>
      <c r="T64" s="104" t="n"/>
      <c r="U64" s="104" t="n"/>
      <c r="V64" s="56">
        <f>IF(C64="","",IF(OR(H64="Resolved",H64="Denied"),IF(T64="","",T64-C64),TODAY()-C64))</f>
        <v/>
      </c>
      <c r="W64" s="104" t="n"/>
      <c r="X64" s="49" t="n"/>
    </row>
    <row r="65" ht="15" customHeight="1" s="48">
      <c r="A65" s="49" t="n"/>
      <c r="B65" s="104" t="n">
        <v>60</v>
      </c>
      <c r="C65" s="104" t="n"/>
      <c r="D65" s="104" t="n"/>
      <c r="E65" s="104" t="n"/>
      <c r="F65" s="104" t="n"/>
      <c r="G65" s="104" t="n"/>
      <c r="H65" s="104" t="n"/>
      <c r="I65" s="104" t="n"/>
      <c r="J65" s="104" t="n"/>
      <c r="K65" s="104" t="n"/>
      <c r="L65" s="57">
        <f>IF(J65="","",J65*K65)</f>
        <v/>
      </c>
      <c r="M65" s="108" t="n"/>
      <c r="N65" s="57">
        <f>IF(OR(L65="",M65=""),"",L65-M65)</f>
        <v/>
      </c>
      <c r="O65" s="58">
        <f>IF(OR(L65="",L65=0),"",N65/L65)</f>
        <v/>
      </c>
      <c r="P65" s="104" t="n"/>
      <c r="Q65" s="104" t="n"/>
      <c r="R65" s="104" t="n"/>
      <c r="S65" s="104" t="n"/>
      <c r="T65" s="104" t="n"/>
      <c r="U65" s="104" t="n"/>
      <c r="V65" s="59">
        <f>IF(C65="","",IF(OR(H65="Resolved",H65="Denied"),IF(T65="","",T65-C65),TODAY()-C65))</f>
        <v/>
      </c>
      <c r="W65" s="104" t="n"/>
      <c r="X65" s="49" t="n"/>
    </row>
    <row r="66" ht="15" customHeight="1" s="48">
      <c r="A66" s="49" t="n"/>
      <c r="B66" s="104" t="n">
        <v>61</v>
      </c>
      <c r="C66" s="104" t="n"/>
      <c r="D66" s="104" t="n"/>
      <c r="E66" s="104" t="n"/>
      <c r="F66" s="104" t="n"/>
      <c r="G66" s="104" t="n"/>
      <c r="H66" s="104" t="n"/>
      <c r="I66" s="104" t="n"/>
      <c r="J66" s="104" t="n"/>
      <c r="K66" s="104" t="n"/>
      <c r="L66" s="54">
        <f>IF(J66="","",J66*K66)</f>
        <v/>
      </c>
      <c r="M66" s="107" t="n"/>
      <c r="N66" s="54">
        <f>IF(OR(L66="",M66=""),"",L66-M66)</f>
        <v/>
      </c>
      <c r="O66" s="55">
        <f>IF(OR(L66="",L66=0),"",N66/L66)</f>
        <v/>
      </c>
      <c r="P66" s="104" t="n"/>
      <c r="Q66" s="104" t="n"/>
      <c r="R66" s="104" t="n"/>
      <c r="S66" s="104" t="n"/>
      <c r="T66" s="104" t="n"/>
      <c r="U66" s="104" t="n"/>
      <c r="V66" s="56">
        <f>IF(C66="","",IF(OR(H66="Resolved",H66="Denied"),IF(T66="","",T66-C66),TODAY()-C66))</f>
        <v/>
      </c>
      <c r="W66" s="104" t="n"/>
      <c r="X66" s="49" t="n"/>
    </row>
    <row r="67" ht="15" customHeight="1" s="48">
      <c r="A67" s="49" t="n"/>
      <c r="B67" s="104" t="n">
        <v>62</v>
      </c>
      <c r="C67" s="104" t="n"/>
      <c r="D67" s="104" t="n"/>
      <c r="E67" s="104" t="n"/>
      <c r="F67" s="104" t="n"/>
      <c r="G67" s="104" t="n"/>
      <c r="H67" s="104" t="n"/>
      <c r="I67" s="104" t="n"/>
      <c r="J67" s="104" t="n"/>
      <c r="K67" s="104" t="n"/>
      <c r="L67" s="57">
        <f>IF(J67="","",J67*K67)</f>
        <v/>
      </c>
      <c r="M67" s="108" t="n"/>
      <c r="N67" s="57">
        <f>IF(OR(L67="",M67=""),"",L67-M67)</f>
        <v/>
      </c>
      <c r="O67" s="58">
        <f>IF(OR(L67="",L67=0),"",N67/L67)</f>
        <v/>
      </c>
      <c r="P67" s="104" t="n"/>
      <c r="Q67" s="104" t="n"/>
      <c r="R67" s="104" t="n"/>
      <c r="S67" s="104" t="n"/>
      <c r="T67" s="104" t="n"/>
      <c r="U67" s="104" t="n"/>
      <c r="V67" s="59">
        <f>IF(C67="","",IF(OR(H67="Resolved",H67="Denied"),IF(T67="","",T67-C67),TODAY()-C67))</f>
        <v/>
      </c>
      <c r="W67" s="104" t="n"/>
      <c r="X67" s="49" t="n"/>
    </row>
    <row r="68" ht="15" customHeight="1" s="48">
      <c r="A68" s="49" t="n"/>
      <c r="B68" s="104" t="n">
        <v>63</v>
      </c>
      <c r="C68" s="104" t="n"/>
      <c r="D68" s="104" t="n"/>
      <c r="E68" s="104" t="n"/>
      <c r="F68" s="104" t="n"/>
      <c r="G68" s="104" t="n"/>
      <c r="H68" s="104" t="n"/>
      <c r="I68" s="104" t="n"/>
      <c r="J68" s="104" t="n"/>
      <c r="K68" s="104" t="n"/>
      <c r="L68" s="54">
        <f>IF(J68="","",J68*K68)</f>
        <v/>
      </c>
      <c r="M68" s="107" t="n"/>
      <c r="N68" s="54">
        <f>IF(OR(L68="",M68=""),"",L68-M68)</f>
        <v/>
      </c>
      <c r="O68" s="55">
        <f>IF(OR(L68="",L68=0),"",N68/L68)</f>
        <v/>
      </c>
      <c r="P68" s="104" t="n"/>
      <c r="Q68" s="104" t="n"/>
      <c r="R68" s="104" t="n"/>
      <c r="S68" s="104" t="n"/>
      <c r="T68" s="104" t="n"/>
      <c r="U68" s="104" t="n"/>
      <c r="V68" s="56">
        <f>IF(C68="","",IF(OR(H68="Resolved",H68="Denied"),IF(T68="","",T68-C68),TODAY()-C68))</f>
        <v/>
      </c>
      <c r="W68" s="104" t="n"/>
      <c r="X68" s="49" t="n"/>
    </row>
    <row r="69" ht="15" customHeight="1" s="48">
      <c r="A69" s="49" t="n"/>
      <c r="B69" s="104" t="n">
        <v>64</v>
      </c>
      <c r="C69" s="104" t="n"/>
      <c r="D69" s="104" t="n"/>
      <c r="E69" s="104" t="n"/>
      <c r="F69" s="104" t="n"/>
      <c r="G69" s="104" t="n"/>
      <c r="H69" s="104" t="n"/>
      <c r="I69" s="104" t="n"/>
      <c r="J69" s="104" t="n"/>
      <c r="K69" s="104" t="n"/>
      <c r="L69" s="57">
        <f>IF(J69="","",J69*K69)</f>
        <v/>
      </c>
      <c r="M69" s="108" t="n"/>
      <c r="N69" s="57">
        <f>IF(OR(L69="",M69=""),"",L69-M69)</f>
        <v/>
      </c>
      <c r="O69" s="58">
        <f>IF(OR(L69="",L69=0),"",N69/L69)</f>
        <v/>
      </c>
      <c r="P69" s="104" t="n"/>
      <c r="Q69" s="104" t="n"/>
      <c r="R69" s="104" t="n"/>
      <c r="S69" s="104" t="n"/>
      <c r="T69" s="104" t="n"/>
      <c r="U69" s="104" t="n"/>
      <c r="V69" s="59">
        <f>IF(C69="","",IF(OR(H69="Resolved",H69="Denied"),IF(T69="","",T69-C69),TODAY()-C69))</f>
        <v/>
      </c>
      <c r="W69" s="104" t="n"/>
      <c r="X69" s="49" t="n"/>
    </row>
    <row r="70" ht="15" customHeight="1" s="48">
      <c r="A70" s="49" t="n"/>
      <c r="B70" s="104" t="n">
        <v>65</v>
      </c>
      <c r="C70" s="104" t="n"/>
      <c r="D70" s="104" t="n"/>
      <c r="E70" s="104" t="n"/>
      <c r="F70" s="104" t="n"/>
      <c r="G70" s="104" t="n"/>
      <c r="H70" s="104" t="n"/>
      <c r="I70" s="104" t="n"/>
      <c r="J70" s="104" t="n"/>
      <c r="K70" s="104" t="n"/>
      <c r="L70" s="54">
        <f>IF(J70="","",J70*K70)</f>
        <v/>
      </c>
      <c r="M70" s="107" t="n"/>
      <c r="N70" s="54">
        <f>IF(OR(L70="",M70=""),"",L70-M70)</f>
        <v/>
      </c>
      <c r="O70" s="55">
        <f>IF(OR(L70="",L70=0),"",N70/L70)</f>
        <v/>
      </c>
      <c r="P70" s="104" t="n"/>
      <c r="Q70" s="104" t="n"/>
      <c r="R70" s="104" t="n"/>
      <c r="S70" s="104" t="n"/>
      <c r="T70" s="104" t="n"/>
      <c r="U70" s="104" t="n"/>
      <c r="V70" s="56">
        <f>IF(C70="","",IF(OR(H70="Resolved",H70="Denied"),IF(T70="","",T70-C70),TODAY()-C70))</f>
        <v/>
      </c>
      <c r="W70" s="104" t="n"/>
      <c r="X70" s="49" t="n"/>
    </row>
    <row r="71" ht="15" customHeight="1" s="48">
      <c r="A71" s="49" t="n"/>
      <c r="B71" s="104" t="n">
        <v>66</v>
      </c>
      <c r="C71" s="104" t="n"/>
      <c r="D71" s="104" t="n"/>
      <c r="E71" s="104" t="n"/>
      <c r="F71" s="104" t="n"/>
      <c r="G71" s="104" t="n"/>
      <c r="H71" s="104" t="n"/>
      <c r="I71" s="104" t="n"/>
      <c r="J71" s="104" t="n"/>
      <c r="K71" s="104" t="n"/>
      <c r="L71" s="57">
        <f>IF(J71="","",J71*K71)</f>
        <v/>
      </c>
      <c r="M71" s="108" t="n"/>
      <c r="N71" s="57">
        <f>IF(OR(L71="",M71=""),"",L71-M71)</f>
        <v/>
      </c>
      <c r="O71" s="58">
        <f>IF(OR(L71="",L71=0),"",N71/L71)</f>
        <v/>
      </c>
      <c r="P71" s="104" t="n"/>
      <c r="Q71" s="104" t="n"/>
      <c r="R71" s="104" t="n"/>
      <c r="S71" s="104" t="n"/>
      <c r="T71" s="104" t="n"/>
      <c r="U71" s="104" t="n"/>
      <c r="V71" s="59">
        <f>IF(C71="","",IF(OR(H71="Resolved",H71="Denied"),IF(T71="","",T71-C71),TODAY()-C71))</f>
        <v/>
      </c>
      <c r="W71" s="104" t="n"/>
      <c r="X71" s="49" t="n"/>
    </row>
    <row r="72" ht="15" customHeight="1" s="48">
      <c r="A72" s="49" t="n"/>
      <c r="B72" s="104" t="n">
        <v>67</v>
      </c>
      <c r="C72" s="104" t="n"/>
      <c r="D72" s="104" t="n"/>
      <c r="E72" s="104" t="n"/>
      <c r="F72" s="104" t="n"/>
      <c r="G72" s="104" t="n"/>
      <c r="H72" s="104" t="n"/>
      <c r="I72" s="104" t="n"/>
      <c r="J72" s="104" t="n"/>
      <c r="K72" s="104" t="n"/>
      <c r="L72" s="54">
        <f>IF(J72="","",J72*K72)</f>
        <v/>
      </c>
      <c r="M72" s="107" t="n"/>
      <c r="N72" s="54">
        <f>IF(OR(L72="",M72=""),"",L72-M72)</f>
        <v/>
      </c>
      <c r="O72" s="55">
        <f>IF(OR(L72="",L72=0),"",N72/L72)</f>
        <v/>
      </c>
      <c r="P72" s="104" t="n"/>
      <c r="Q72" s="104" t="n"/>
      <c r="R72" s="104" t="n"/>
      <c r="S72" s="104" t="n"/>
      <c r="T72" s="104" t="n"/>
      <c r="U72" s="104" t="n"/>
      <c r="V72" s="56">
        <f>IF(C72="","",IF(OR(H72="Resolved",H72="Denied"),IF(T72="","",T72-C72),TODAY()-C72))</f>
        <v/>
      </c>
      <c r="W72" s="104" t="n"/>
      <c r="X72" s="49" t="n"/>
    </row>
    <row r="73" ht="15" customHeight="1" s="48">
      <c r="A73" s="49" t="n"/>
      <c r="B73" s="104" t="n">
        <v>68</v>
      </c>
      <c r="C73" s="104" t="n"/>
      <c r="D73" s="104" t="n"/>
      <c r="E73" s="104" t="n"/>
      <c r="F73" s="104" t="n"/>
      <c r="G73" s="104" t="n"/>
      <c r="H73" s="104" t="n"/>
      <c r="I73" s="104" t="n"/>
      <c r="J73" s="104" t="n"/>
      <c r="K73" s="104" t="n"/>
      <c r="L73" s="57">
        <f>IF(J73="","",J73*K73)</f>
        <v/>
      </c>
      <c r="M73" s="108" t="n"/>
      <c r="N73" s="57">
        <f>IF(OR(L73="",M73=""),"",L73-M73)</f>
        <v/>
      </c>
      <c r="O73" s="58">
        <f>IF(OR(L73="",L73=0),"",N73/L73)</f>
        <v/>
      </c>
      <c r="P73" s="104" t="n"/>
      <c r="Q73" s="104" t="n"/>
      <c r="R73" s="104" t="n"/>
      <c r="S73" s="104" t="n"/>
      <c r="T73" s="104" t="n"/>
      <c r="U73" s="104" t="n"/>
      <c r="V73" s="59">
        <f>IF(C73="","",IF(OR(H73="Resolved",H73="Denied"),IF(T73="","",T73-C73),TODAY()-C73))</f>
        <v/>
      </c>
      <c r="W73" s="104" t="n"/>
      <c r="X73" s="49" t="n"/>
    </row>
    <row r="74" ht="15" customHeight="1" s="48">
      <c r="A74" s="49" t="n"/>
      <c r="B74" s="104" t="n">
        <v>69</v>
      </c>
      <c r="C74" s="104" t="n"/>
      <c r="D74" s="104" t="n"/>
      <c r="E74" s="104" t="n"/>
      <c r="F74" s="104" t="n"/>
      <c r="G74" s="104" t="n"/>
      <c r="H74" s="104" t="n"/>
      <c r="I74" s="104" t="n"/>
      <c r="J74" s="104" t="n"/>
      <c r="K74" s="104" t="n"/>
      <c r="L74" s="54">
        <f>IF(J74="","",J74*K74)</f>
        <v/>
      </c>
      <c r="M74" s="107" t="n"/>
      <c r="N74" s="54">
        <f>IF(OR(L74="",M74=""),"",L74-M74)</f>
        <v/>
      </c>
      <c r="O74" s="55">
        <f>IF(OR(L74="",L74=0),"",N74/L74)</f>
        <v/>
      </c>
      <c r="P74" s="104" t="n"/>
      <c r="Q74" s="104" t="n"/>
      <c r="R74" s="104" t="n"/>
      <c r="S74" s="104" t="n"/>
      <c r="T74" s="104" t="n"/>
      <c r="U74" s="104" t="n"/>
      <c r="V74" s="56">
        <f>IF(C74="","",IF(OR(H74="Resolved",H74="Denied"),IF(T74="","",T74-C74),TODAY()-C74))</f>
        <v/>
      </c>
      <c r="W74" s="104" t="n"/>
      <c r="X74" s="49" t="n"/>
    </row>
    <row r="75" ht="15" customHeight="1" s="48">
      <c r="A75" s="49" t="n"/>
      <c r="B75" s="104" t="n">
        <v>70</v>
      </c>
      <c r="C75" s="104" t="n"/>
      <c r="D75" s="104" t="n"/>
      <c r="E75" s="104" t="n"/>
      <c r="F75" s="104" t="n"/>
      <c r="G75" s="104" t="n"/>
      <c r="H75" s="104" t="n"/>
      <c r="I75" s="104" t="n"/>
      <c r="J75" s="104" t="n"/>
      <c r="K75" s="104" t="n"/>
      <c r="L75" s="57">
        <f>IF(J75="","",J75*K75)</f>
        <v/>
      </c>
      <c r="M75" s="108" t="n"/>
      <c r="N75" s="57">
        <f>IF(OR(L75="",M75=""),"",L75-M75)</f>
        <v/>
      </c>
      <c r="O75" s="58">
        <f>IF(OR(L75="",L75=0),"",N75/L75)</f>
        <v/>
      </c>
      <c r="P75" s="104" t="n"/>
      <c r="Q75" s="104" t="n"/>
      <c r="R75" s="104" t="n"/>
      <c r="S75" s="104" t="n"/>
      <c r="T75" s="104" t="n"/>
      <c r="U75" s="104" t="n"/>
      <c r="V75" s="59">
        <f>IF(C75="","",IF(OR(H75="Resolved",H75="Denied"),IF(T75="","",T75-C75),TODAY()-C75))</f>
        <v/>
      </c>
      <c r="W75" s="104" t="n"/>
      <c r="X75" s="49" t="n"/>
    </row>
    <row r="76" ht="15" customHeight="1" s="48">
      <c r="A76" s="49" t="n"/>
      <c r="B76" s="104" t="n">
        <v>71</v>
      </c>
      <c r="C76" s="104" t="n"/>
      <c r="D76" s="104" t="n"/>
      <c r="E76" s="104" t="n"/>
      <c r="F76" s="104" t="n"/>
      <c r="G76" s="104" t="n"/>
      <c r="H76" s="104" t="n"/>
      <c r="I76" s="104" t="n"/>
      <c r="J76" s="104" t="n"/>
      <c r="K76" s="104" t="n"/>
      <c r="L76" s="54">
        <f>IF(J76="","",J76*K76)</f>
        <v/>
      </c>
      <c r="M76" s="107" t="n"/>
      <c r="N76" s="54">
        <f>IF(OR(L76="",M76=""),"",L76-M76)</f>
        <v/>
      </c>
      <c r="O76" s="55">
        <f>IF(OR(L76="",L76=0),"",N76/L76)</f>
        <v/>
      </c>
      <c r="P76" s="104" t="n"/>
      <c r="Q76" s="104" t="n"/>
      <c r="R76" s="104" t="n"/>
      <c r="S76" s="104" t="n"/>
      <c r="T76" s="104" t="n"/>
      <c r="U76" s="104" t="n"/>
      <c r="V76" s="56">
        <f>IF(C76="","",IF(OR(H76="Resolved",H76="Denied"),IF(T76="","",T76-C76),TODAY()-C76))</f>
        <v/>
      </c>
      <c r="W76" s="104" t="n"/>
      <c r="X76" s="49" t="n"/>
    </row>
    <row r="77" ht="15" customHeight="1" s="48">
      <c r="A77" s="49" t="n"/>
      <c r="B77" s="104" t="n">
        <v>72</v>
      </c>
      <c r="C77" s="104" t="n"/>
      <c r="D77" s="104" t="n"/>
      <c r="E77" s="104" t="n"/>
      <c r="F77" s="104" t="n"/>
      <c r="G77" s="104" t="n"/>
      <c r="H77" s="104" t="n"/>
      <c r="I77" s="104" t="n"/>
      <c r="J77" s="104" t="n"/>
      <c r="K77" s="104" t="n"/>
      <c r="L77" s="57">
        <f>IF(J77="","",J77*K77)</f>
        <v/>
      </c>
      <c r="M77" s="108" t="n"/>
      <c r="N77" s="57">
        <f>IF(OR(L77="",M77=""),"",L77-M77)</f>
        <v/>
      </c>
      <c r="O77" s="58">
        <f>IF(OR(L77="",L77=0),"",N77/L77)</f>
        <v/>
      </c>
      <c r="P77" s="104" t="n"/>
      <c r="Q77" s="104" t="n"/>
      <c r="R77" s="104" t="n"/>
      <c r="S77" s="104" t="n"/>
      <c r="T77" s="104" t="n"/>
      <c r="U77" s="104" t="n"/>
      <c r="V77" s="59">
        <f>IF(C77="","",IF(OR(H77="Resolved",H77="Denied"),IF(T77="","",T77-C77),TODAY()-C77))</f>
        <v/>
      </c>
      <c r="W77" s="104" t="n"/>
      <c r="X77" s="49" t="n"/>
    </row>
    <row r="78" ht="15" customHeight="1" s="48">
      <c r="A78" s="49" t="n"/>
      <c r="B78" s="104" t="n">
        <v>73</v>
      </c>
      <c r="C78" s="104" t="n"/>
      <c r="D78" s="104" t="n"/>
      <c r="E78" s="104" t="n"/>
      <c r="F78" s="104" t="n"/>
      <c r="G78" s="104" t="n"/>
      <c r="H78" s="104" t="n"/>
      <c r="I78" s="104" t="n"/>
      <c r="J78" s="104" t="n"/>
      <c r="K78" s="104" t="n"/>
      <c r="L78" s="54">
        <f>IF(J78="","",J78*K78)</f>
        <v/>
      </c>
      <c r="M78" s="107" t="n"/>
      <c r="N78" s="54">
        <f>IF(OR(L78="",M78=""),"",L78-M78)</f>
        <v/>
      </c>
      <c r="O78" s="55">
        <f>IF(OR(L78="",L78=0),"",N78/L78)</f>
        <v/>
      </c>
      <c r="P78" s="104" t="n"/>
      <c r="Q78" s="104" t="n"/>
      <c r="R78" s="104" t="n"/>
      <c r="S78" s="104" t="n"/>
      <c r="T78" s="104" t="n"/>
      <c r="U78" s="104" t="n"/>
      <c r="V78" s="56">
        <f>IF(C78="","",IF(OR(H78="Resolved",H78="Denied"),IF(T78="","",T78-C78),TODAY()-C78))</f>
        <v/>
      </c>
      <c r="W78" s="104" t="n"/>
      <c r="X78" s="49" t="n"/>
    </row>
    <row r="79" ht="15" customHeight="1" s="48">
      <c r="A79" s="49" t="n"/>
      <c r="B79" s="104" t="n">
        <v>74</v>
      </c>
      <c r="C79" s="104" t="n"/>
      <c r="D79" s="104" t="n"/>
      <c r="E79" s="104" t="n"/>
      <c r="F79" s="104" t="n"/>
      <c r="G79" s="104" t="n"/>
      <c r="H79" s="104" t="n"/>
      <c r="I79" s="104" t="n"/>
      <c r="J79" s="104" t="n"/>
      <c r="K79" s="104" t="n"/>
      <c r="L79" s="57">
        <f>IF(J79="","",J79*K79)</f>
        <v/>
      </c>
      <c r="M79" s="108" t="n"/>
      <c r="N79" s="57">
        <f>IF(OR(L79="",M79=""),"",L79-M79)</f>
        <v/>
      </c>
      <c r="O79" s="58">
        <f>IF(OR(L79="",L79=0),"",N79/L79)</f>
        <v/>
      </c>
      <c r="P79" s="104" t="n"/>
      <c r="Q79" s="104" t="n"/>
      <c r="R79" s="104" t="n"/>
      <c r="S79" s="104" t="n"/>
      <c r="T79" s="104" t="n"/>
      <c r="U79" s="104" t="n"/>
      <c r="V79" s="59">
        <f>IF(C79="","",IF(OR(H79="Resolved",H79="Denied"),IF(T79="","",T79-C79),TODAY()-C79))</f>
        <v/>
      </c>
      <c r="W79" s="104" t="n"/>
      <c r="X79" s="49" t="n"/>
    </row>
    <row r="80" ht="15" customHeight="1" s="48">
      <c r="A80" s="49" t="n"/>
      <c r="B80" s="104" t="n">
        <v>75</v>
      </c>
      <c r="C80" s="104" t="n"/>
      <c r="D80" s="104" t="n"/>
      <c r="E80" s="104" t="n"/>
      <c r="F80" s="104" t="n"/>
      <c r="G80" s="104" t="n"/>
      <c r="H80" s="104" t="n"/>
      <c r="I80" s="104" t="n"/>
      <c r="J80" s="104" t="n"/>
      <c r="K80" s="104" t="n"/>
      <c r="L80" s="54">
        <f>IF(J80="","",J80*K80)</f>
        <v/>
      </c>
      <c r="M80" s="107" t="n"/>
      <c r="N80" s="54">
        <f>IF(OR(L80="",M80=""),"",L80-M80)</f>
        <v/>
      </c>
      <c r="O80" s="55">
        <f>IF(OR(L80="",L80=0),"",N80/L80)</f>
        <v/>
      </c>
      <c r="P80" s="104" t="n"/>
      <c r="Q80" s="104" t="n"/>
      <c r="R80" s="104" t="n"/>
      <c r="S80" s="104" t="n"/>
      <c r="T80" s="104" t="n"/>
      <c r="U80" s="104" t="n"/>
      <c r="V80" s="56">
        <f>IF(C80="","",IF(OR(H80="Resolved",H80="Denied"),IF(T80="","",T80-C80),TODAY()-C80))</f>
        <v/>
      </c>
      <c r="W80" s="104" t="n"/>
      <c r="X80" s="49" t="n"/>
    </row>
    <row r="81" ht="15" customHeight="1" s="48">
      <c r="A81" s="49" t="n"/>
      <c r="B81" s="104" t="n">
        <v>76</v>
      </c>
      <c r="C81" s="104" t="n"/>
      <c r="D81" s="104" t="n"/>
      <c r="E81" s="104" t="n"/>
      <c r="F81" s="104" t="n"/>
      <c r="G81" s="104" t="n"/>
      <c r="H81" s="104" t="n"/>
      <c r="I81" s="104" t="n"/>
      <c r="J81" s="104" t="n"/>
      <c r="K81" s="104" t="n"/>
      <c r="L81" s="57">
        <f>IF(J81="","",J81*K81)</f>
        <v/>
      </c>
      <c r="M81" s="108" t="n"/>
      <c r="N81" s="57">
        <f>IF(OR(L81="",M81=""),"",L81-M81)</f>
        <v/>
      </c>
      <c r="O81" s="58">
        <f>IF(OR(L81="",L81=0),"",N81/L81)</f>
        <v/>
      </c>
      <c r="P81" s="104" t="n"/>
      <c r="Q81" s="104" t="n"/>
      <c r="R81" s="104" t="n"/>
      <c r="S81" s="104" t="n"/>
      <c r="T81" s="104" t="n"/>
      <c r="U81" s="104" t="n"/>
      <c r="V81" s="59">
        <f>IF(C81="","",IF(OR(H81="Resolved",H81="Denied"),IF(T81="","",T81-C81),TODAY()-C81))</f>
        <v/>
      </c>
      <c r="W81" s="104" t="n"/>
      <c r="X81" s="49" t="n"/>
    </row>
    <row r="82" ht="15" customHeight="1" s="48">
      <c r="A82" s="49" t="n"/>
      <c r="B82" s="104" t="n">
        <v>77</v>
      </c>
      <c r="C82" s="104" t="n"/>
      <c r="D82" s="104" t="n"/>
      <c r="E82" s="104" t="n"/>
      <c r="F82" s="104" t="n"/>
      <c r="G82" s="104" t="n"/>
      <c r="H82" s="104" t="n"/>
      <c r="I82" s="104" t="n"/>
      <c r="J82" s="104" t="n"/>
      <c r="K82" s="104" t="n"/>
      <c r="L82" s="54">
        <f>IF(J82="","",J82*K82)</f>
        <v/>
      </c>
      <c r="M82" s="107" t="n"/>
      <c r="N82" s="54">
        <f>IF(OR(L82="",M82=""),"",L82-M82)</f>
        <v/>
      </c>
      <c r="O82" s="55">
        <f>IF(OR(L82="",L82=0),"",N82/L82)</f>
        <v/>
      </c>
      <c r="P82" s="104" t="n"/>
      <c r="Q82" s="104" t="n"/>
      <c r="R82" s="104" t="n"/>
      <c r="S82" s="104" t="n"/>
      <c r="T82" s="104" t="n"/>
      <c r="U82" s="104" t="n"/>
      <c r="V82" s="56">
        <f>IF(C82="","",IF(OR(H82="Resolved",H82="Denied"),IF(T82="","",T82-C82),TODAY()-C82))</f>
        <v/>
      </c>
      <c r="W82" s="104" t="n"/>
      <c r="X82" s="49" t="n"/>
    </row>
    <row r="83" ht="15" customHeight="1" s="48">
      <c r="A83" s="49" t="n"/>
      <c r="B83" s="104" t="n">
        <v>78</v>
      </c>
      <c r="C83" s="104" t="n"/>
      <c r="D83" s="104" t="n"/>
      <c r="E83" s="104" t="n"/>
      <c r="F83" s="104" t="n"/>
      <c r="G83" s="104" t="n"/>
      <c r="H83" s="104" t="n"/>
      <c r="I83" s="104" t="n"/>
      <c r="J83" s="104" t="n"/>
      <c r="K83" s="104" t="n"/>
      <c r="L83" s="57">
        <f>IF(J83="","",J83*K83)</f>
        <v/>
      </c>
      <c r="M83" s="108" t="n"/>
      <c r="N83" s="57">
        <f>IF(OR(L83="",M83=""),"",L83-M83)</f>
        <v/>
      </c>
      <c r="O83" s="58">
        <f>IF(OR(L83="",L83=0),"",N83/L83)</f>
        <v/>
      </c>
      <c r="P83" s="104" t="n"/>
      <c r="Q83" s="104" t="n"/>
      <c r="R83" s="104" t="n"/>
      <c r="S83" s="104" t="n"/>
      <c r="T83" s="104" t="n"/>
      <c r="U83" s="104" t="n"/>
      <c r="V83" s="59">
        <f>IF(C83="","",IF(OR(H83="Resolved",H83="Denied"),IF(T83="","",T83-C83),TODAY()-C83))</f>
        <v/>
      </c>
      <c r="W83" s="104" t="n"/>
      <c r="X83" s="49" t="n"/>
    </row>
    <row r="84" ht="15" customHeight="1" s="48">
      <c r="A84" s="49" t="n"/>
      <c r="B84" s="104" t="n">
        <v>79</v>
      </c>
      <c r="C84" s="104" t="n"/>
      <c r="D84" s="104" t="n"/>
      <c r="E84" s="104" t="n"/>
      <c r="F84" s="104" t="n"/>
      <c r="G84" s="104" t="n"/>
      <c r="H84" s="104" t="n"/>
      <c r="I84" s="104" t="n"/>
      <c r="J84" s="104" t="n"/>
      <c r="K84" s="104" t="n"/>
      <c r="L84" s="54">
        <f>IF(J84="","",J84*K84)</f>
        <v/>
      </c>
      <c r="M84" s="107" t="n"/>
      <c r="N84" s="54">
        <f>IF(OR(L84="",M84=""),"",L84-M84)</f>
        <v/>
      </c>
      <c r="O84" s="55">
        <f>IF(OR(L84="",L84=0),"",N84/L84)</f>
        <v/>
      </c>
      <c r="P84" s="104" t="n"/>
      <c r="Q84" s="104" t="n"/>
      <c r="R84" s="104" t="n"/>
      <c r="S84" s="104" t="n"/>
      <c r="T84" s="104" t="n"/>
      <c r="U84" s="104" t="n"/>
      <c r="V84" s="56">
        <f>IF(C84="","",IF(OR(H84="Resolved",H84="Denied"),IF(T84="","",T84-C84),TODAY()-C84))</f>
        <v/>
      </c>
      <c r="W84" s="104" t="n"/>
      <c r="X84" s="49" t="n"/>
    </row>
    <row r="85" ht="15" customHeight="1" s="48">
      <c r="A85" s="49" t="n"/>
      <c r="B85" s="104" t="n">
        <v>80</v>
      </c>
      <c r="C85" s="104" t="n"/>
      <c r="D85" s="104" t="n"/>
      <c r="E85" s="104" t="n"/>
      <c r="F85" s="104" t="n"/>
      <c r="G85" s="104" t="n"/>
      <c r="H85" s="104" t="n"/>
      <c r="I85" s="104" t="n"/>
      <c r="J85" s="104" t="n"/>
      <c r="K85" s="104" t="n"/>
      <c r="L85" s="57">
        <f>IF(J85="","",J85*K85)</f>
        <v/>
      </c>
      <c r="M85" s="108" t="n"/>
      <c r="N85" s="57">
        <f>IF(OR(L85="",M85=""),"",L85-M85)</f>
        <v/>
      </c>
      <c r="O85" s="58">
        <f>IF(OR(L85="",L85=0),"",N85/L85)</f>
        <v/>
      </c>
      <c r="P85" s="104" t="n"/>
      <c r="Q85" s="104" t="n"/>
      <c r="R85" s="104" t="n"/>
      <c r="S85" s="104" t="n"/>
      <c r="T85" s="104" t="n"/>
      <c r="U85" s="104" t="n"/>
      <c r="V85" s="59">
        <f>IF(C85="","",IF(OR(H85="Resolved",H85="Denied"),IF(T85="","",T85-C85),TODAY()-C85))</f>
        <v/>
      </c>
      <c r="W85" s="104" t="n"/>
      <c r="X85" s="49" t="n"/>
    </row>
    <row r="86" ht="15" customHeight="1" s="48">
      <c r="A86" s="49" t="n"/>
      <c r="B86" s="104" t="n">
        <v>81</v>
      </c>
      <c r="C86" s="104" t="n"/>
      <c r="D86" s="104" t="n"/>
      <c r="E86" s="104" t="n"/>
      <c r="F86" s="104" t="n"/>
      <c r="G86" s="104" t="n"/>
      <c r="H86" s="104" t="n"/>
      <c r="I86" s="104" t="n"/>
      <c r="J86" s="104" t="n"/>
      <c r="K86" s="104" t="n"/>
      <c r="L86" s="54">
        <f>IF(J86="","",J86*K86)</f>
        <v/>
      </c>
      <c r="M86" s="107" t="n"/>
      <c r="N86" s="54">
        <f>IF(OR(L86="",M86=""),"",L86-M86)</f>
        <v/>
      </c>
      <c r="O86" s="55">
        <f>IF(OR(L86="",L86=0),"",N86/L86)</f>
        <v/>
      </c>
      <c r="P86" s="104" t="n"/>
      <c r="Q86" s="104" t="n"/>
      <c r="R86" s="104" t="n"/>
      <c r="S86" s="104" t="n"/>
      <c r="T86" s="104" t="n"/>
      <c r="U86" s="104" t="n"/>
      <c r="V86" s="56">
        <f>IF(C86="","",IF(OR(H86="Resolved",H86="Denied"),IF(T86="","",T86-C86),TODAY()-C86))</f>
        <v/>
      </c>
      <c r="W86" s="104" t="n"/>
      <c r="X86" s="49" t="n"/>
    </row>
    <row r="87" ht="15" customHeight="1" s="48">
      <c r="A87" s="49" t="n"/>
      <c r="B87" s="104" t="n">
        <v>82</v>
      </c>
      <c r="C87" s="104" t="n"/>
      <c r="D87" s="104" t="n"/>
      <c r="E87" s="104" t="n"/>
      <c r="F87" s="104" t="n"/>
      <c r="G87" s="104" t="n"/>
      <c r="H87" s="104" t="n"/>
      <c r="I87" s="104" t="n"/>
      <c r="J87" s="104" t="n"/>
      <c r="K87" s="104" t="n"/>
      <c r="L87" s="57">
        <f>IF(J87="","",J87*K87)</f>
        <v/>
      </c>
      <c r="M87" s="108" t="n"/>
      <c r="N87" s="57">
        <f>IF(OR(L87="",M87=""),"",L87-M87)</f>
        <v/>
      </c>
      <c r="O87" s="58">
        <f>IF(OR(L87="",L87=0),"",N87/L87)</f>
        <v/>
      </c>
      <c r="P87" s="104" t="n"/>
      <c r="Q87" s="104" t="n"/>
      <c r="R87" s="104" t="n"/>
      <c r="S87" s="104" t="n"/>
      <c r="T87" s="104" t="n"/>
      <c r="U87" s="104" t="n"/>
      <c r="V87" s="59">
        <f>IF(C87="","",IF(OR(H87="Resolved",H87="Denied"),IF(T87="","",T87-C87),TODAY()-C87))</f>
        <v/>
      </c>
      <c r="W87" s="104" t="n"/>
      <c r="X87" s="49" t="n"/>
    </row>
    <row r="88" ht="15" customHeight="1" s="48">
      <c r="A88" s="49" t="n"/>
      <c r="B88" s="104" t="n">
        <v>83</v>
      </c>
      <c r="C88" s="104" t="n"/>
      <c r="D88" s="104" t="n"/>
      <c r="E88" s="104" t="n"/>
      <c r="F88" s="104" t="n"/>
      <c r="G88" s="104" t="n"/>
      <c r="H88" s="104" t="n"/>
      <c r="I88" s="104" t="n"/>
      <c r="J88" s="104" t="n"/>
      <c r="K88" s="104" t="n"/>
      <c r="L88" s="54">
        <f>IF(J88="","",J88*K88)</f>
        <v/>
      </c>
      <c r="M88" s="107" t="n"/>
      <c r="N88" s="54">
        <f>IF(OR(L88="",M88=""),"",L88-M88)</f>
        <v/>
      </c>
      <c r="O88" s="55">
        <f>IF(OR(L88="",L88=0),"",N88/L88)</f>
        <v/>
      </c>
      <c r="P88" s="104" t="n"/>
      <c r="Q88" s="104" t="n"/>
      <c r="R88" s="104" t="n"/>
      <c r="S88" s="104" t="n"/>
      <c r="T88" s="104" t="n"/>
      <c r="U88" s="104" t="n"/>
      <c r="V88" s="56">
        <f>IF(C88="","",IF(OR(H88="Resolved",H88="Denied"),IF(T88="","",T88-C88),TODAY()-C88))</f>
        <v/>
      </c>
      <c r="W88" s="104" t="n"/>
      <c r="X88" s="49" t="n"/>
    </row>
    <row r="89" ht="15" customHeight="1" s="48">
      <c r="A89" s="49" t="n"/>
      <c r="B89" s="104" t="n">
        <v>84</v>
      </c>
      <c r="C89" s="104" t="n"/>
      <c r="D89" s="104" t="n"/>
      <c r="E89" s="104" t="n"/>
      <c r="F89" s="104" t="n"/>
      <c r="G89" s="104" t="n"/>
      <c r="H89" s="104" t="n"/>
      <c r="I89" s="104" t="n"/>
      <c r="J89" s="104" t="n"/>
      <c r="K89" s="104" t="n"/>
      <c r="L89" s="57">
        <f>IF(J89="","",J89*K89)</f>
        <v/>
      </c>
      <c r="M89" s="108" t="n"/>
      <c r="N89" s="57">
        <f>IF(OR(L89="",M89=""),"",L89-M89)</f>
        <v/>
      </c>
      <c r="O89" s="58">
        <f>IF(OR(L89="",L89=0),"",N89/L89)</f>
        <v/>
      </c>
      <c r="P89" s="104" t="n"/>
      <c r="Q89" s="104" t="n"/>
      <c r="R89" s="104" t="n"/>
      <c r="S89" s="104" t="n"/>
      <c r="T89" s="104" t="n"/>
      <c r="U89" s="104" t="n"/>
      <c r="V89" s="59">
        <f>IF(C89="","",IF(OR(H89="Resolved",H89="Denied"),IF(T89="","",T89-C89),TODAY()-C89))</f>
        <v/>
      </c>
      <c r="W89" s="104" t="n"/>
      <c r="X89" s="49" t="n"/>
    </row>
    <row r="90" ht="15" customHeight="1" s="48">
      <c r="A90" s="49" t="n"/>
      <c r="B90" s="104" t="n">
        <v>85</v>
      </c>
      <c r="C90" s="104" t="n"/>
      <c r="D90" s="104" t="n"/>
      <c r="E90" s="104" t="n"/>
      <c r="F90" s="104" t="n"/>
      <c r="G90" s="104" t="n"/>
      <c r="H90" s="104" t="n"/>
      <c r="I90" s="104" t="n"/>
      <c r="J90" s="104" t="n"/>
      <c r="K90" s="104" t="n"/>
      <c r="L90" s="54">
        <f>IF(J90="","",J90*K90)</f>
        <v/>
      </c>
      <c r="M90" s="107" t="n"/>
      <c r="N90" s="54">
        <f>IF(OR(L90="",M90=""),"",L90-M90)</f>
        <v/>
      </c>
      <c r="O90" s="55">
        <f>IF(OR(L90="",L90=0),"",N90/L90)</f>
        <v/>
      </c>
      <c r="P90" s="104" t="n"/>
      <c r="Q90" s="104" t="n"/>
      <c r="R90" s="104" t="n"/>
      <c r="S90" s="104" t="n"/>
      <c r="T90" s="104" t="n"/>
      <c r="U90" s="104" t="n"/>
      <c r="V90" s="56">
        <f>IF(C90="","",IF(OR(H90="Resolved",H90="Denied"),IF(T90="","",T90-C90),TODAY()-C90))</f>
        <v/>
      </c>
      <c r="W90" s="104" t="n"/>
      <c r="X90" s="49" t="n"/>
    </row>
    <row r="91" ht="15" customHeight="1" s="48">
      <c r="A91" s="49" t="n"/>
      <c r="B91" s="104" t="n">
        <v>86</v>
      </c>
      <c r="C91" s="104" t="n"/>
      <c r="D91" s="104" t="n"/>
      <c r="E91" s="104" t="n"/>
      <c r="F91" s="104" t="n"/>
      <c r="G91" s="104" t="n"/>
      <c r="H91" s="104" t="n"/>
      <c r="I91" s="104" t="n"/>
      <c r="J91" s="104" t="n"/>
      <c r="K91" s="104" t="n"/>
      <c r="L91" s="57">
        <f>IF(J91="","",J91*K91)</f>
        <v/>
      </c>
      <c r="M91" s="108" t="n"/>
      <c r="N91" s="57">
        <f>IF(OR(L91="",M91=""),"",L91-M91)</f>
        <v/>
      </c>
      <c r="O91" s="58">
        <f>IF(OR(L91="",L91=0),"",N91/L91)</f>
        <v/>
      </c>
      <c r="P91" s="104" t="n"/>
      <c r="Q91" s="104" t="n"/>
      <c r="R91" s="104" t="n"/>
      <c r="S91" s="104" t="n"/>
      <c r="T91" s="104" t="n"/>
      <c r="U91" s="104" t="n"/>
      <c r="V91" s="59">
        <f>IF(C91="","",IF(OR(H91="Resolved",H91="Denied"),IF(T91="","",T91-C91),TODAY()-C91))</f>
        <v/>
      </c>
      <c r="W91" s="104" t="n"/>
      <c r="X91" s="49" t="n"/>
    </row>
    <row r="92" ht="15" customHeight="1" s="48">
      <c r="A92" s="49" t="n"/>
      <c r="B92" s="104" t="n">
        <v>87</v>
      </c>
      <c r="C92" s="104" t="n"/>
      <c r="D92" s="104" t="n"/>
      <c r="E92" s="104" t="n"/>
      <c r="F92" s="104" t="n"/>
      <c r="G92" s="104" t="n"/>
      <c r="H92" s="104" t="n"/>
      <c r="I92" s="104" t="n"/>
      <c r="J92" s="104" t="n"/>
      <c r="K92" s="104" t="n"/>
      <c r="L92" s="54">
        <f>IF(J92="","",J92*K92)</f>
        <v/>
      </c>
      <c r="M92" s="107" t="n"/>
      <c r="N92" s="54">
        <f>IF(OR(L92="",M92=""),"",L92-M92)</f>
        <v/>
      </c>
      <c r="O92" s="55">
        <f>IF(OR(L92="",L92=0),"",N92/L92)</f>
        <v/>
      </c>
      <c r="P92" s="104" t="n"/>
      <c r="Q92" s="104" t="n"/>
      <c r="R92" s="104" t="n"/>
      <c r="S92" s="104" t="n"/>
      <c r="T92" s="104" t="n"/>
      <c r="U92" s="104" t="n"/>
      <c r="V92" s="56">
        <f>IF(C92="","",IF(OR(H92="Resolved",H92="Denied"),IF(T92="","",T92-C92),TODAY()-C92))</f>
        <v/>
      </c>
      <c r="W92" s="104" t="n"/>
      <c r="X92" s="49" t="n"/>
    </row>
    <row r="93" ht="15" customHeight="1" s="48">
      <c r="A93" s="49" t="n"/>
      <c r="B93" s="104" t="n">
        <v>88</v>
      </c>
      <c r="C93" s="104" t="n"/>
      <c r="D93" s="104" t="n"/>
      <c r="E93" s="104" t="n"/>
      <c r="F93" s="104" t="n"/>
      <c r="G93" s="104" t="n"/>
      <c r="H93" s="104" t="n"/>
      <c r="I93" s="104" t="n"/>
      <c r="J93" s="104" t="n"/>
      <c r="K93" s="104" t="n"/>
      <c r="L93" s="57">
        <f>IF(J93="","",J93*K93)</f>
        <v/>
      </c>
      <c r="M93" s="108" t="n"/>
      <c r="N93" s="57">
        <f>IF(OR(L93="",M93=""),"",L93-M93)</f>
        <v/>
      </c>
      <c r="O93" s="58">
        <f>IF(OR(L93="",L93=0),"",N93/L93)</f>
        <v/>
      </c>
      <c r="P93" s="104" t="n"/>
      <c r="Q93" s="104" t="n"/>
      <c r="R93" s="104" t="n"/>
      <c r="S93" s="104" t="n"/>
      <c r="T93" s="104" t="n"/>
      <c r="U93" s="104" t="n"/>
      <c r="V93" s="59">
        <f>IF(C93="","",IF(OR(H93="Resolved",H93="Denied"),IF(T93="","",T93-C93),TODAY()-C93))</f>
        <v/>
      </c>
      <c r="W93" s="104" t="n"/>
      <c r="X93" s="49" t="n"/>
    </row>
    <row r="94" ht="15" customHeight="1" s="48">
      <c r="A94" s="49" t="n"/>
      <c r="B94" s="104" t="n">
        <v>89</v>
      </c>
      <c r="C94" s="104" t="n"/>
      <c r="D94" s="104" t="n"/>
      <c r="E94" s="104" t="n"/>
      <c r="F94" s="104" t="n"/>
      <c r="G94" s="104" t="n"/>
      <c r="H94" s="104" t="n"/>
      <c r="I94" s="104" t="n"/>
      <c r="J94" s="104" t="n"/>
      <c r="K94" s="104" t="n"/>
      <c r="L94" s="54">
        <f>IF(J94="","",J94*K94)</f>
        <v/>
      </c>
      <c r="M94" s="107" t="n"/>
      <c r="N94" s="54">
        <f>IF(OR(L94="",M94=""),"",L94-M94)</f>
        <v/>
      </c>
      <c r="O94" s="55">
        <f>IF(OR(L94="",L94=0),"",N94/L94)</f>
        <v/>
      </c>
      <c r="P94" s="104" t="n"/>
      <c r="Q94" s="104" t="n"/>
      <c r="R94" s="104" t="n"/>
      <c r="S94" s="104" t="n"/>
      <c r="T94" s="104" t="n"/>
      <c r="U94" s="104" t="n"/>
      <c r="V94" s="56">
        <f>IF(C94="","",IF(OR(H94="Resolved",H94="Denied"),IF(T94="","",T94-C94),TODAY()-C94))</f>
        <v/>
      </c>
      <c r="W94" s="104" t="n"/>
      <c r="X94" s="49" t="n"/>
    </row>
    <row r="95" ht="15" customHeight="1" s="48">
      <c r="A95" s="49" t="n"/>
      <c r="B95" s="104" t="n">
        <v>90</v>
      </c>
      <c r="C95" s="104" t="n"/>
      <c r="D95" s="104" t="n"/>
      <c r="E95" s="104" t="n"/>
      <c r="F95" s="104" t="n"/>
      <c r="G95" s="104" t="n"/>
      <c r="H95" s="104" t="n"/>
      <c r="I95" s="104" t="n"/>
      <c r="J95" s="104" t="n"/>
      <c r="K95" s="104" t="n"/>
      <c r="L95" s="57">
        <f>IF(J95="","",J95*K95)</f>
        <v/>
      </c>
      <c r="M95" s="108" t="n"/>
      <c r="N95" s="57">
        <f>IF(OR(L95="",M95=""),"",L95-M95)</f>
        <v/>
      </c>
      <c r="O95" s="58">
        <f>IF(OR(L95="",L95=0),"",N95/L95)</f>
        <v/>
      </c>
      <c r="P95" s="104" t="n"/>
      <c r="Q95" s="104" t="n"/>
      <c r="R95" s="104" t="n"/>
      <c r="S95" s="104" t="n"/>
      <c r="T95" s="104" t="n"/>
      <c r="U95" s="104" t="n"/>
      <c r="V95" s="59">
        <f>IF(C95="","",IF(OR(H95="Resolved",H95="Denied"),IF(T95="","",T95-C95),TODAY()-C95))</f>
        <v/>
      </c>
      <c r="W95" s="104" t="n"/>
      <c r="X95" s="49" t="n"/>
    </row>
    <row r="96" ht="15" customHeight="1" s="48">
      <c r="A96" s="49" t="n"/>
      <c r="B96" s="104" t="n">
        <v>91</v>
      </c>
      <c r="C96" s="104" t="n"/>
      <c r="D96" s="104" t="n"/>
      <c r="E96" s="104" t="n"/>
      <c r="F96" s="104" t="n"/>
      <c r="G96" s="104" t="n"/>
      <c r="H96" s="104" t="n"/>
      <c r="I96" s="104" t="n"/>
      <c r="J96" s="104" t="n"/>
      <c r="K96" s="104" t="n"/>
      <c r="L96" s="54">
        <f>IF(J96="","",J96*K96)</f>
        <v/>
      </c>
      <c r="M96" s="107" t="n"/>
      <c r="N96" s="54">
        <f>IF(OR(L96="",M96=""),"",L96-M96)</f>
        <v/>
      </c>
      <c r="O96" s="55">
        <f>IF(OR(L96="",L96=0),"",N96/L96)</f>
        <v/>
      </c>
      <c r="P96" s="104" t="n"/>
      <c r="Q96" s="104" t="n"/>
      <c r="R96" s="104" t="n"/>
      <c r="S96" s="104" t="n"/>
      <c r="T96" s="104" t="n"/>
      <c r="U96" s="104" t="n"/>
      <c r="V96" s="56">
        <f>IF(C96="","",IF(OR(H96="Resolved",H96="Denied"),IF(T96="","",T96-C96),TODAY()-C96))</f>
        <v/>
      </c>
      <c r="W96" s="104" t="n"/>
      <c r="X96" s="49" t="n"/>
    </row>
    <row r="97" ht="15" customHeight="1" s="48">
      <c r="A97" s="49" t="n"/>
      <c r="B97" s="104" t="n">
        <v>92</v>
      </c>
      <c r="C97" s="104" t="n"/>
      <c r="D97" s="104" t="n"/>
      <c r="E97" s="104" t="n"/>
      <c r="F97" s="104" t="n"/>
      <c r="G97" s="104" t="n"/>
      <c r="H97" s="104" t="n"/>
      <c r="I97" s="104" t="n"/>
      <c r="J97" s="104" t="n"/>
      <c r="K97" s="104" t="n"/>
      <c r="L97" s="57">
        <f>IF(J97="","",J97*K97)</f>
        <v/>
      </c>
      <c r="M97" s="108" t="n"/>
      <c r="N97" s="57">
        <f>IF(OR(L97="",M97=""),"",L97-M97)</f>
        <v/>
      </c>
      <c r="O97" s="58">
        <f>IF(OR(L97="",L97=0),"",N97/L97)</f>
        <v/>
      </c>
      <c r="P97" s="104" t="n"/>
      <c r="Q97" s="104" t="n"/>
      <c r="R97" s="104" t="n"/>
      <c r="S97" s="104" t="n"/>
      <c r="T97" s="104" t="n"/>
      <c r="U97" s="104" t="n"/>
      <c r="V97" s="59">
        <f>IF(C97="","",IF(OR(H97="Resolved",H97="Denied"),IF(T97="","",T97-C97),TODAY()-C97))</f>
        <v/>
      </c>
      <c r="W97" s="104" t="n"/>
      <c r="X97" s="49" t="n"/>
    </row>
    <row r="98" ht="15" customHeight="1" s="48">
      <c r="A98" s="49" t="n"/>
      <c r="B98" s="104" t="n">
        <v>93</v>
      </c>
      <c r="C98" s="104" t="n"/>
      <c r="D98" s="104" t="n"/>
      <c r="E98" s="104" t="n"/>
      <c r="F98" s="104" t="n"/>
      <c r="G98" s="104" t="n"/>
      <c r="H98" s="104" t="n"/>
      <c r="I98" s="104" t="n"/>
      <c r="J98" s="104" t="n"/>
      <c r="K98" s="104" t="n"/>
      <c r="L98" s="54">
        <f>IF(J98="","",J98*K98)</f>
        <v/>
      </c>
      <c r="M98" s="107" t="n"/>
      <c r="N98" s="54">
        <f>IF(OR(L98="",M98=""),"",L98-M98)</f>
        <v/>
      </c>
      <c r="O98" s="55">
        <f>IF(OR(L98="",L98=0),"",N98/L98)</f>
        <v/>
      </c>
      <c r="P98" s="104" t="n"/>
      <c r="Q98" s="104" t="n"/>
      <c r="R98" s="104" t="n"/>
      <c r="S98" s="104" t="n"/>
      <c r="T98" s="104" t="n"/>
      <c r="U98" s="104" t="n"/>
      <c r="V98" s="56">
        <f>IF(C98="","",IF(OR(H98="Resolved",H98="Denied"),IF(T98="","",T98-C98),TODAY()-C98))</f>
        <v/>
      </c>
      <c r="W98" s="104" t="n"/>
      <c r="X98" s="49" t="n"/>
    </row>
    <row r="99" ht="15" customHeight="1" s="48">
      <c r="A99" s="49" t="n"/>
      <c r="B99" s="104" t="n">
        <v>94</v>
      </c>
      <c r="C99" s="104" t="n"/>
      <c r="D99" s="104" t="n"/>
      <c r="E99" s="104" t="n"/>
      <c r="F99" s="104" t="n"/>
      <c r="G99" s="104" t="n"/>
      <c r="H99" s="104" t="n"/>
      <c r="I99" s="104" t="n"/>
      <c r="J99" s="104" t="n"/>
      <c r="K99" s="104" t="n"/>
      <c r="L99" s="57">
        <f>IF(J99="","",J99*K99)</f>
        <v/>
      </c>
      <c r="M99" s="108" t="n"/>
      <c r="N99" s="57">
        <f>IF(OR(L99="",M99=""),"",L99-M99)</f>
        <v/>
      </c>
      <c r="O99" s="58">
        <f>IF(OR(L99="",L99=0),"",N99/L99)</f>
        <v/>
      </c>
      <c r="P99" s="104" t="n"/>
      <c r="Q99" s="104" t="n"/>
      <c r="R99" s="104" t="n"/>
      <c r="S99" s="104" t="n"/>
      <c r="T99" s="104" t="n"/>
      <c r="U99" s="104" t="n"/>
      <c r="V99" s="59">
        <f>IF(C99="","",IF(OR(H99="Resolved",H99="Denied"),IF(T99="","",T99-C99),TODAY()-C99))</f>
        <v/>
      </c>
      <c r="W99" s="104" t="n"/>
      <c r="X99" s="49" t="n"/>
    </row>
    <row r="100" ht="15" customHeight="1" s="48">
      <c r="A100" s="49" t="n"/>
      <c r="B100" s="104" t="n">
        <v>95</v>
      </c>
      <c r="C100" s="104" t="n"/>
      <c r="D100" s="104" t="n"/>
      <c r="E100" s="104" t="n"/>
      <c r="F100" s="104" t="n"/>
      <c r="G100" s="104" t="n"/>
      <c r="H100" s="104" t="n"/>
      <c r="I100" s="104" t="n"/>
      <c r="J100" s="104" t="n"/>
      <c r="K100" s="104" t="n"/>
      <c r="L100" s="54">
        <f>IF(J100="","",J100*K100)</f>
        <v/>
      </c>
      <c r="M100" s="107" t="n"/>
      <c r="N100" s="54">
        <f>IF(OR(L100="",M100=""),"",L100-M100)</f>
        <v/>
      </c>
      <c r="O100" s="55">
        <f>IF(OR(L100="",L100=0),"",N100/L100)</f>
        <v/>
      </c>
      <c r="P100" s="104" t="n"/>
      <c r="Q100" s="104" t="n"/>
      <c r="R100" s="104" t="n"/>
      <c r="S100" s="104" t="n"/>
      <c r="T100" s="104" t="n"/>
      <c r="U100" s="104" t="n"/>
      <c r="V100" s="56">
        <f>IF(C100="","",IF(OR(H100="Resolved",H100="Denied"),IF(T100="","",T100-C100),TODAY()-C100))</f>
        <v/>
      </c>
      <c r="W100" s="104" t="n"/>
      <c r="X100" s="49" t="n"/>
    </row>
    <row r="101" ht="15" customHeight="1" s="48">
      <c r="A101" s="49" t="n"/>
      <c r="B101" s="104" t="n">
        <v>96</v>
      </c>
      <c r="C101" s="104" t="n"/>
      <c r="D101" s="104" t="n"/>
      <c r="E101" s="104" t="n"/>
      <c r="F101" s="104" t="n"/>
      <c r="G101" s="104" t="n"/>
      <c r="H101" s="104" t="n"/>
      <c r="I101" s="104" t="n"/>
      <c r="J101" s="104" t="n"/>
      <c r="K101" s="104" t="n"/>
      <c r="L101" s="57">
        <f>IF(J101="","",J101*K101)</f>
        <v/>
      </c>
      <c r="M101" s="108" t="n"/>
      <c r="N101" s="57">
        <f>IF(OR(L101="",M101=""),"",L101-M101)</f>
        <v/>
      </c>
      <c r="O101" s="58">
        <f>IF(OR(L101="",L101=0),"",N101/L101)</f>
        <v/>
      </c>
      <c r="P101" s="104" t="n"/>
      <c r="Q101" s="104" t="n"/>
      <c r="R101" s="104" t="n"/>
      <c r="S101" s="104" t="n"/>
      <c r="T101" s="104" t="n"/>
      <c r="U101" s="104" t="n"/>
      <c r="V101" s="59">
        <f>IF(C101="","",IF(OR(H101="Resolved",H101="Denied"),IF(T101="","",T101-C101),TODAY()-C101))</f>
        <v/>
      </c>
      <c r="W101" s="104" t="n"/>
      <c r="X101" s="49" t="n"/>
    </row>
    <row r="102" ht="15" customHeight="1" s="48">
      <c r="A102" s="49" t="n"/>
      <c r="B102" s="104" t="n">
        <v>97</v>
      </c>
      <c r="C102" s="104" t="n"/>
      <c r="D102" s="104" t="n"/>
      <c r="E102" s="104" t="n"/>
      <c r="F102" s="104" t="n"/>
      <c r="G102" s="104" t="n"/>
      <c r="H102" s="104" t="n"/>
      <c r="I102" s="104" t="n"/>
      <c r="J102" s="104" t="n"/>
      <c r="K102" s="104" t="n"/>
      <c r="L102" s="54">
        <f>IF(J102="","",J102*K102)</f>
        <v/>
      </c>
      <c r="M102" s="107" t="n"/>
      <c r="N102" s="54">
        <f>IF(OR(L102="",M102=""),"",L102-M102)</f>
        <v/>
      </c>
      <c r="O102" s="55">
        <f>IF(OR(L102="",L102=0),"",N102/L102)</f>
        <v/>
      </c>
      <c r="P102" s="104" t="n"/>
      <c r="Q102" s="104" t="n"/>
      <c r="R102" s="104" t="n"/>
      <c r="S102" s="104" t="n"/>
      <c r="T102" s="104" t="n"/>
      <c r="U102" s="104" t="n"/>
      <c r="V102" s="56">
        <f>IF(C102="","",IF(OR(H102="Resolved",H102="Denied"),IF(T102="","",T102-C102),TODAY()-C102))</f>
        <v/>
      </c>
      <c r="W102" s="104" t="n"/>
      <c r="X102" s="49" t="n"/>
    </row>
    <row r="103" ht="15" customHeight="1" s="48">
      <c r="A103" s="49" t="n"/>
      <c r="B103" s="104" t="n">
        <v>98</v>
      </c>
      <c r="C103" s="104" t="n"/>
      <c r="D103" s="104" t="n"/>
      <c r="E103" s="104" t="n"/>
      <c r="F103" s="104" t="n"/>
      <c r="G103" s="104" t="n"/>
      <c r="H103" s="104" t="n"/>
      <c r="I103" s="104" t="n"/>
      <c r="J103" s="104" t="n"/>
      <c r="K103" s="104" t="n"/>
      <c r="L103" s="57">
        <f>IF(J103="","",J103*K103)</f>
        <v/>
      </c>
      <c r="M103" s="108" t="n"/>
      <c r="N103" s="57">
        <f>IF(OR(L103="",M103=""),"",L103-M103)</f>
        <v/>
      </c>
      <c r="O103" s="58">
        <f>IF(OR(L103="",L103=0),"",N103/L103)</f>
        <v/>
      </c>
      <c r="P103" s="104" t="n"/>
      <c r="Q103" s="104" t="n"/>
      <c r="R103" s="104" t="n"/>
      <c r="S103" s="104" t="n"/>
      <c r="T103" s="104" t="n"/>
      <c r="U103" s="104" t="n"/>
      <c r="V103" s="59">
        <f>IF(C103="","",IF(OR(H103="Resolved",H103="Denied"),IF(T103="","",T103-C103),TODAY()-C103))</f>
        <v/>
      </c>
      <c r="W103" s="104" t="n"/>
      <c r="X103" s="49" t="n"/>
    </row>
    <row r="104" ht="15" customHeight="1" s="48">
      <c r="A104" s="49" t="n"/>
      <c r="B104" s="104" t="n">
        <v>99</v>
      </c>
      <c r="C104" s="104" t="n"/>
      <c r="D104" s="104" t="n"/>
      <c r="E104" s="104" t="n"/>
      <c r="F104" s="104" t="n"/>
      <c r="G104" s="104" t="n"/>
      <c r="H104" s="104" t="n"/>
      <c r="I104" s="104" t="n"/>
      <c r="J104" s="104" t="n"/>
      <c r="K104" s="104" t="n"/>
      <c r="L104" s="54">
        <f>IF(J104="","",J104*K104)</f>
        <v/>
      </c>
      <c r="M104" s="107" t="n"/>
      <c r="N104" s="54">
        <f>IF(OR(L104="",M104=""),"",L104-M104)</f>
        <v/>
      </c>
      <c r="O104" s="55">
        <f>IF(OR(L104="",L104=0),"",N104/L104)</f>
        <v/>
      </c>
      <c r="P104" s="104" t="n"/>
      <c r="Q104" s="104" t="n"/>
      <c r="R104" s="104" t="n"/>
      <c r="S104" s="104" t="n"/>
      <c r="T104" s="104" t="n"/>
      <c r="U104" s="104" t="n"/>
      <c r="V104" s="56">
        <f>IF(C104="","",IF(OR(H104="Resolved",H104="Denied"),IF(T104="","",T104-C104),TODAY()-C104))</f>
        <v/>
      </c>
      <c r="W104" s="104" t="n"/>
      <c r="X104" s="49" t="n"/>
    </row>
    <row r="105" ht="15" customHeight="1" s="48">
      <c r="A105" s="49" t="n"/>
      <c r="B105" s="104" t="n">
        <v>100</v>
      </c>
      <c r="C105" s="104" t="n"/>
      <c r="D105" s="104" t="n"/>
      <c r="E105" s="104" t="n"/>
      <c r="F105" s="104" t="n"/>
      <c r="G105" s="104" t="n"/>
      <c r="H105" s="104" t="n"/>
      <c r="I105" s="104" t="n"/>
      <c r="J105" s="104" t="n"/>
      <c r="K105" s="104" t="n"/>
      <c r="L105" s="57">
        <f>IF(J105="","",J105*K105)</f>
        <v/>
      </c>
      <c r="M105" s="108" t="n"/>
      <c r="N105" s="57">
        <f>IF(OR(L105="",M105=""),"",L105-M105)</f>
        <v/>
      </c>
      <c r="O105" s="58">
        <f>IF(OR(L105="",L105=0),"",N105/L105)</f>
        <v/>
      </c>
      <c r="P105" s="104" t="n"/>
      <c r="Q105" s="104" t="n"/>
      <c r="R105" s="104" t="n"/>
      <c r="S105" s="104" t="n"/>
      <c r="T105" s="104" t="n"/>
      <c r="U105" s="104" t="n"/>
      <c r="V105" s="59">
        <f>IF(C105="","",IF(OR(H105="Resolved",H105="Denied"),IF(T105="","",T105-C105),TODAY()-C105))</f>
        <v/>
      </c>
      <c r="W105" s="104" t="n"/>
      <c r="X105" s="49" t="n"/>
    </row>
    <row r="106" ht="15" customHeight="1" s="48">
      <c r="A106" s="49" t="n"/>
      <c r="B106" s="104" t="n">
        <v>101</v>
      </c>
      <c r="C106" s="104" t="n"/>
      <c r="D106" s="104" t="n"/>
      <c r="E106" s="104" t="n"/>
      <c r="F106" s="104" t="n"/>
      <c r="G106" s="104" t="n"/>
      <c r="H106" s="104" t="n"/>
      <c r="I106" s="104" t="n"/>
      <c r="J106" s="104" t="n"/>
      <c r="K106" s="104" t="n"/>
      <c r="L106" s="54">
        <f>IF(J106="","",J106*K106)</f>
        <v/>
      </c>
      <c r="M106" s="107" t="n"/>
      <c r="N106" s="54">
        <f>IF(OR(L106="",M106=""),"",L106-M106)</f>
        <v/>
      </c>
      <c r="O106" s="55">
        <f>IF(OR(L106="",L106=0),"",N106/L106)</f>
        <v/>
      </c>
      <c r="P106" s="104" t="n"/>
      <c r="Q106" s="104" t="n"/>
      <c r="R106" s="104" t="n"/>
      <c r="S106" s="104" t="n"/>
      <c r="T106" s="104" t="n"/>
      <c r="U106" s="104" t="n"/>
      <c r="V106" s="56">
        <f>IF(C106="","",IF(OR(H106="Resolved",H106="Denied"),IF(T106="","",T106-C106),TODAY()-C106))</f>
        <v/>
      </c>
      <c r="W106" s="104" t="n"/>
      <c r="X106" s="49" t="n"/>
    </row>
    <row r="107" ht="15" customHeight="1" s="48">
      <c r="A107" s="49" t="n"/>
      <c r="B107" s="104" t="n">
        <v>102</v>
      </c>
      <c r="C107" s="104" t="n"/>
      <c r="D107" s="104" t="n"/>
      <c r="E107" s="104" t="n"/>
      <c r="F107" s="104" t="n"/>
      <c r="G107" s="104" t="n"/>
      <c r="H107" s="104" t="n"/>
      <c r="I107" s="104" t="n"/>
      <c r="J107" s="104" t="n"/>
      <c r="K107" s="104" t="n"/>
      <c r="L107" s="57">
        <f>IF(J107="","",J107*K107)</f>
        <v/>
      </c>
      <c r="M107" s="108" t="n"/>
      <c r="N107" s="57">
        <f>IF(OR(L107="",M107=""),"",L107-M107)</f>
        <v/>
      </c>
      <c r="O107" s="58">
        <f>IF(OR(L107="",L107=0),"",N107/L107)</f>
        <v/>
      </c>
      <c r="P107" s="104" t="n"/>
      <c r="Q107" s="104" t="n"/>
      <c r="R107" s="104" t="n"/>
      <c r="S107" s="104" t="n"/>
      <c r="T107" s="104" t="n"/>
      <c r="U107" s="104" t="n"/>
      <c r="V107" s="59">
        <f>IF(C107="","",IF(OR(H107="Resolved",H107="Denied"),IF(T107="","",T107-C107),TODAY()-C107))</f>
        <v/>
      </c>
      <c r="W107" s="104" t="n"/>
      <c r="X107" s="49" t="n"/>
    </row>
    <row r="108" ht="15" customHeight="1" s="48">
      <c r="A108" s="49" t="n"/>
      <c r="B108" s="104" t="n">
        <v>103</v>
      </c>
      <c r="C108" s="104" t="n"/>
      <c r="D108" s="104" t="n"/>
      <c r="E108" s="104" t="n"/>
      <c r="F108" s="104" t="n"/>
      <c r="G108" s="104" t="n"/>
      <c r="H108" s="104" t="n"/>
      <c r="I108" s="104" t="n"/>
      <c r="J108" s="104" t="n"/>
      <c r="K108" s="104" t="n"/>
      <c r="L108" s="54">
        <f>IF(J108="","",J108*K108)</f>
        <v/>
      </c>
      <c r="M108" s="107" t="n"/>
      <c r="N108" s="54">
        <f>IF(OR(L108="",M108=""),"",L108-M108)</f>
        <v/>
      </c>
      <c r="O108" s="55">
        <f>IF(OR(L108="",L108=0),"",N108/L108)</f>
        <v/>
      </c>
      <c r="P108" s="104" t="n"/>
      <c r="Q108" s="104" t="n"/>
      <c r="R108" s="104" t="n"/>
      <c r="S108" s="104" t="n"/>
      <c r="T108" s="104" t="n"/>
      <c r="U108" s="104" t="n"/>
      <c r="V108" s="56">
        <f>IF(C108="","",IF(OR(H108="Resolved",H108="Denied"),IF(T108="","",T108-C108),TODAY()-C108))</f>
        <v/>
      </c>
      <c r="W108" s="104" t="n"/>
      <c r="X108" s="49" t="n"/>
    </row>
    <row r="109" ht="15" customHeight="1" s="48">
      <c r="A109" s="49" t="n"/>
      <c r="B109" s="104" t="n">
        <v>104</v>
      </c>
      <c r="C109" s="104" t="n"/>
      <c r="D109" s="104" t="n"/>
      <c r="E109" s="104" t="n"/>
      <c r="F109" s="104" t="n"/>
      <c r="G109" s="104" t="n"/>
      <c r="H109" s="104" t="n"/>
      <c r="I109" s="104" t="n"/>
      <c r="J109" s="104" t="n"/>
      <c r="K109" s="104" t="n"/>
      <c r="L109" s="57">
        <f>IF(J109="","",J109*K109)</f>
        <v/>
      </c>
      <c r="M109" s="108" t="n"/>
      <c r="N109" s="57">
        <f>IF(OR(L109="",M109=""),"",L109-M109)</f>
        <v/>
      </c>
      <c r="O109" s="58">
        <f>IF(OR(L109="",L109=0),"",N109/L109)</f>
        <v/>
      </c>
      <c r="P109" s="104" t="n"/>
      <c r="Q109" s="104" t="n"/>
      <c r="R109" s="104" t="n"/>
      <c r="S109" s="104" t="n"/>
      <c r="T109" s="104" t="n"/>
      <c r="U109" s="104" t="n"/>
      <c r="V109" s="59">
        <f>IF(C109="","",IF(OR(H109="Resolved",H109="Denied"),IF(T109="","",T109-C109),TODAY()-C109))</f>
        <v/>
      </c>
      <c r="W109" s="104" t="n"/>
      <c r="X109" s="49" t="n"/>
    </row>
    <row r="110" ht="15" customHeight="1" s="48">
      <c r="A110" s="49" t="n"/>
      <c r="B110" s="104" t="n">
        <v>105</v>
      </c>
      <c r="C110" s="104" t="n"/>
      <c r="D110" s="104" t="n"/>
      <c r="E110" s="104" t="n"/>
      <c r="F110" s="104" t="n"/>
      <c r="G110" s="104" t="n"/>
      <c r="H110" s="104" t="n"/>
      <c r="I110" s="104" t="n"/>
      <c r="J110" s="104" t="n"/>
      <c r="K110" s="104" t="n"/>
      <c r="L110" s="54">
        <f>IF(J110="","",J110*K110)</f>
        <v/>
      </c>
      <c r="M110" s="107" t="n"/>
      <c r="N110" s="54">
        <f>IF(OR(L110="",M110=""),"",L110-M110)</f>
        <v/>
      </c>
      <c r="O110" s="55">
        <f>IF(OR(L110="",L110=0),"",N110/L110)</f>
        <v/>
      </c>
      <c r="P110" s="104" t="n"/>
      <c r="Q110" s="104" t="n"/>
      <c r="R110" s="104" t="n"/>
      <c r="S110" s="104" t="n"/>
      <c r="T110" s="104" t="n"/>
      <c r="U110" s="104" t="n"/>
      <c r="V110" s="56">
        <f>IF(C110="","",IF(OR(H110="Resolved",H110="Denied"),IF(T110="","",T110-C110),TODAY()-C110))</f>
        <v/>
      </c>
      <c r="W110" s="104" t="n"/>
      <c r="X110" s="49" t="n"/>
    </row>
    <row r="111" ht="15" customHeight="1" s="48">
      <c r="A111" s="49" t="n"/>
      <c r="B111" s="104" t="n">
        <v>106</v>
      </c>
      <c r="C111" s="104" t="n"/>
      <c r="D111" s="104" t="n"/>
      <c r="E111" s="104" t="n"/>
      <c r="F111" s="104" t="n"/>
      <c r="G111" s="104" t="n"/>
      <c r="H111" s="104" t="n"/>
      <c r="I111" s="104" t="n"/>
      <c r="J111" s="104" t="n"/>
      <c r="K111" s="104" t="n"/>
      <c r="L111" s="57">
        <f>IF(J111="","",J111*K111)</f>
        <v/>
      </c>
      <c r="M111" s="108" t="n"/>
      <c r="N111" s="57">
        <f>IF(OR(L111="",M111=""),"",L111-M111)</f>
        <v/>
      </c>
      <c r="O111" s="58">
        <f>IF(OR(L111="",L111=0),"",N111/L111)</f>
        <v/>
      </c>
      <c r="P111" s="104" t="n"/>
      <c r="Q111" s="104" t="n"/>
      <c r="R111" s="104" t="n"/>
      <c r="S111" s="104" t="n"/>
      <c r="T111" s="104" t="n"/>
      <c r="U111" s="104" t="n"/>
      <c r="V111" s="59">
        <f>IF(C111="","",IF(OR(H111="Resolved",H111="Denied"),IF(T111="","",T111-C111),TODAY()-C111))</f>
        <v/>
      </c>
      <c r="W111" s="104" t="n"/>
      <c r="X111" s="49" t="n"/>
    </row>
    <row r="112" ht="15" customHeight="1" s="48">
      <c r="A112" s="49" t="n"/>
      <c r="B112" s="104" t="n">
        <v>107</v>
      </c>
      <c r="C112" s="104" t="n"/>
      <c r="D112" s="104" t="n"/>
      <c r="E112" s="104" t="n"/>
      <c r="F112" s="104" t="n"/>
      <c r="G112" s="104" t="n"/>
      <c r="H112" s="104" t="n"/>
      <c r="I112" s="104" t="n"/>
      <c r="J112" s="104" t="n"/>
      <c r="K112" s="104" t="n"/>
      <c r="L112" s="54">
        <f>IF(J112="","",J112*K112)</f>
        <v/>
      </c>
      <c r="M112" s="107" t="n"/>
      <c r="N112" s="54">
        <f>IF(OR(L112="",M112=""),"",L112-M112)</f>
        <v/>
      </c>
      <c r="O112" s="55">
        <f>IF(OR(L112="",L112=0),"",N112/L112)</f>
        <v/>
      </c>
      <c r="P112" s="104" t="n"/>
      <c r="Q112" s="104" t="n"/>
      <c r="R112" s="104" t="n"/>
      <c r="S112" s="104" t="n"/>
      <c r="T112" s="104" t="n"/>
      <c r="U112" s="104" t="n"/>
      <c r="V112" s="56">
        <f>IF(C112="","",IF(OR(H112="Resolved",H112="Denied"),IF(T112="","",T112-C112),TODAY()-C112))</f>
        <v/>
      </c>
      <c r="W112" s="104" t="n"/>
      <c r="X112" s="49" t="n"/>
    </row>
    <row r="113" ht="15" customHeight="1" s="48">
      <c r="A113" s="49" t="n"/>
      <c r="B113" s="104" t="n">
        <v>108</v>
      </c>
      <c r="C113" s="104" t="n"/>
      <c r="D113" s="104" t="n"/>
      <c r="E113" s="104" t="n"/>
      <c r="F113" s="104" t="n"/>
      <c r="G113" s="104" t="n"/>
      <c r="H113" s="104" t="n"/>
      <c r="I113" s="104" t="n"/>
      <c r="J113" s="104" t="n"/>
      <c r="K113" s="104" t="n"/>
      <c r="L113" s="57">
        <f>IF(J113="","",J113*K113)</f>
        <v/>
      </c>
      <c r="M113" s="108" t="n"/>
      <c r="N113" s="57">
        <f>IF(OR(L113="",M113=""),"",L113-M113)</f>
        <v/>
      </c>
      <c r="O113" s="58">
        <f>IF(OR(L113="",L113=0),"",N113/L113)</f>
        <v/>
      </c>
      <c r="P113" s="104" t="n"/>
      <c r="Q113" s="104" t="n"/>
      <c r="R113" s="104" t="n"/>
      <c r="S113" s="104" t="n"/>
      <c r="T113" s="104" t="n"/>
      <c r="U113" s="104" t="n"/>
      <c r="V113" s="59">
        <f>IF(C113="","",IF(OR(H113="Resolved",H113="Denied"),IF(T113="","",T113-C113),TODAY()-C113))</f>
        <v/>
      </c>
      <c r="W113" s="104" t="n"/>
      <c r="X113" s="49" t="n"/>
    </row>
    <row r="114" ht="15" customHeight="1" s="48">
      <c r="A114" s="49" t="n"/>
      <c r="B114" s="104" t="n">
        <v>109</v>
      </c>
      <c r="C114" s="104" t="n"/>
      <c r="D114" s="104" t="n"/>
      <c r="E114" s="104" t="n"/>
      <c r="F114" s="104" t="n"/>
      <c r="G114" s="104" t="n"/>
      <c r="H114" s="104" t="n"/>
      <c r="I114" s="104" t="n"/>
      <c r="J114" s="104" t="n"/>
      <c r="K114" s="104" t="n"/>
      <c r="L114" s="54">
        <f>IF(J114="","",J114*K114)</f>
        <v/>
      </c>
      <c r="M114" s="107" t="n"/>
      <c r="N114" s="54">
        <f>IF(OR(L114="",M114=""),"",L114-M114)</f>
        <v/>
      </c>
      <c r="O114" s="55">
        <f>IF(OR(L114="",L114=0),"",N114/L114)</f>
        <v/>
      </c>
      <c r="P114" s="104" t="n"/>
      <c r="Q114" s="104" t="n"/>
      <c r="R114" s="104" t="n"/>
      <c r="S114" s="104" t="n"/>
      <c r="T114" s="104" t="n"/>
      <c r="U114" s="104" t="n"/>
      <c r="V114" s="56">
        <f>IF(C114="","",IF(OR(H114="Resolved",H114="Denied"),IF(T114="","",T114-C114),TODAY()-C114))</f>
        <v/>
      </c>
      <c r="W114" s="104" t="n"/>
      <c r="X114" s="49" t="n"/>
    </row>
    <row r="115" ht="15" customHeight="1" s="48">
      <c r="A115" s="49" t="n"/>
      <c r="B115" s="104" t="n">
        <v>110</v>
      </c>
      <c r="C115" s="104" t="n"/>
      <c r="D115" s="104" t="n"/>
      <c r="E115" s="104" t="n"/>
      <c r="F115" s="104" t="n"/>
      <c r="G115" s="104" t="n"/>
      <c r="H115" s="104" t="n"/>
      <c r="I115" s="104" t="n"/>
      <c r="J115" s="104" t="n"/>
      <c r="K115" s="104" t="n"/>
      <c r="L115" s="57">
        <f>IF(J115="","",J115*K115)</f>
        <v/>
      </c>
      <c r="M115" s="108" t="n"/>
      <c r="N115" s="57">
        <f>IF(OR(L115="",M115=""),"",L115-M115)</f>
        <v/>
      </c>
      <c r="O115" s="58">
        <f>IF(OR(L115="",L115=0),"",N115/L115)</f>
        <v/>
      </c>
      <c r="P115" s="104" t="n"/>
      <c r="Q115" s="104" t="n"/>
      <c r="R115" s="104" t="n"/>
      <c r="S115" s="104" t="n"/>
      <c r="T115" s="104" t="n"/>
      <c r="U115" s="104" t="n"/>
      <c r="V115" s="59">
        <f>IF(C115="","",IF(OR(H115="Resolved",H115="Denied"),IF(T115="","",T115-C115),TODAY()-C115))</f>
        <v/>
      </c>
      <c r="W115" s="104" t="n"/>
      <c r="X115" s="49" t="n"/>
    </row>
    <row r="116" ht="15" customHeight="1" s="48">
      <c r="A116" s="49" t="n"/>
      <c r="B116" s="104" t="n">
        <v>111</v>
      </c>
      <c r="C116" s="104" t="n"/>
      <c r="D116" s="104" t="n"/>
      <c r="E116" s="104" t="n"/>
      <c r="F116" s="104" t="n"/>
      <c r="G116" s="104" t="n"/>
      <c r="H116" s="104" t="n"/>
      <c r="I116" s="104" t="n"/>
      <c r="J116" s="104" t="n"/>
      <c r="K116" s="104" t="n"/>
      <c r="L116" s="54">
        <f>IF(J116="","",J116*K116)</f>
        <v/>
      </c>
      <c r="M116" s="107" t="n"/>
      <c r="N116" s="54">
        <f>IF(OR(L116="",M116=""),"",L116-M116)</f>
        <v/>
      </c>
      <c r="O116" s="55">
        <f>IF(OR(L116="",L116=0),"",N116/L116)</f>
        <v/>
      </c>
      <c r="P116" s="104" t="n"/>
      <c r="Q116" s="104" t="n"/>
      <c r="R116" s="104" t="n"/>
      <c r="S116" s="104" t="n"/>
      <c r="T116" s="104" t="n"/>
      <c r="U116" s="104" t="n"/>
      <c r="V116" s="56">
        <f>IF(C116="","",IF(OR(H116="Resolved",H116="Denied"),IF(T116="","",T116-C116),TODAY()-C116))</f>
        <v/>
      </c>
      <c r="W116" s="104" t="n"/>
      <c r="X116" s="49" t="n"/>
    </row>
    <row r="117" ht="15" customHeight="1" s="48">
      <c r="A117" s="49" t="n"/>
      <c r="B117" s="104" t="n">
        <v>112</v>
      </c>
      <c r="C117" s="104" t="n"/>
      <c r="D117" s="104" t="n"/>
      <c r="E117" s="104" t="n"/>
      <c r="F117" s="104" t="n"/>
      <c r="G117" s="104" t="n"/>
      <c r="H117" s="104" t="n"/>
      <c r="I117" s="104" t="n"/>
      <c r="J117" s="104" t="n"/>
      <c r="K117" s="104" t="n"/>
      <c r="L117" s="57">
        <f>IF(J117="","",J117*K117)</f>
        <v/>
      </c>
      <c r="M117" s="108" t="n"/>
      <c r="N117" s="57">
        <f>IF(OR(L117="",M117=""),"",L117-M117)</f>
        <v/>
      </c>
      <c r="O117" s="58">
        <f>IF(OR(L117="",L117=0),"",N117/L117)</f>
        <v/>
      </c>
      <c r="P117" s="104" t="n"/>
      <c r="Q117" s="104" t="n"/>
      <c r="R117" s="104" t="n"/>
      <c r="S117" s="104" t="n"/>
      <c r="T117" s="104" t="n"/>
      <c r="U117" s="104" t="n"/>
      <c r="V117" s="59">
        <f>IF(C117="","",IF(OR(H117="Resolved",H117="Denied"),IF(T117="","",T117-C117),TODAY()-C117))</f>
        <v/>
      </c>
      <c r="W117" s="104" t="n"/>
      <c r="X117" s="49" t="n"/>
    </row>
    <row r="118" ht="15" customHeight="1" s="48">
      <c r="A118" s="49" t="n"/>
      <c r="B118" s="104" t="n">
        <v>113</v>
      </c>
      <c r="C118" s="104" t="n"/>
      <c r="D118" s="104" t="n"/>
      <c r="E118" s="104" t="n"/>
      <c r="F118" s="104" t="n"/>
      <c r="G118" s="104" t="n"/>
      <c r="H118" s="104" t="n"/>
      <c r="I118" s="104" t="n"/>
      <c r="J118" s="104" t="n"/>
      <c r="K118" s="104" t="n"/>
      <c r="L118" s="54">
        <f>IF(J118="","",J118*K118)</f>
        <v/>
      </c>
      <c r="M118" s="107" t="n"/>
      <c r="N118" s="54">
        <f>IF(OR(L118="",M118=""),"",L118-M118)</f>
        <v/>
      </c>
      <c r="O118" s="55">
        <f>IF(OR(L118="",L118=0),"",N118/L118)</f>
        <v/>
      </c>
      <c r="P118" s="104" t="n"/>
      <c r="Q118" s="104" t="n"/>
      <c r="R118" s="104" t="n"/>
      <c r="S118" s="104" t="n"/>
      <c r="T118" s="104" t="n"/>
      <c r="U118" s="104" t="n"/>
      <c r="V118" s="56">
        <f>IF(C118="","",IF(OR(H118="Resolved",H118="Denied"),IF(T118="","",T118-C118),TODAY()-C118))</f>
        <v/>
      </c>
      <c r="W118" s="104" t="n"/>
      <c r="X118" s="49" t="n"/>
    </row>
    <row r="119" ht="15" customHeight="1" s="48">
      <c r="A119" s="49" t="n"/>
      <c r="B119" s="104" t="n">
        <v>114</v>
      </c>
      <c r="C119" s="104" t="n"/>
      <c r="D119" s="104" t="n"/>
      <c r="E119" s="104" t="n"/>
      <c r="F119" s="104" t="n"/>
      <c r="G119" s="104" t="n"/>
      <c r="H119" s="104" t="n"/>
      <c r="I119" s="104" t="n"/>
      <c r="J119" s="104" t="n"/>
      <c r="K119" s="104" t="n"/>
      <c r="L119" s="57">
        <f>IF(J119="","",J119*K119)</f>
        <v/>
      </c>
      <c r="M119" s="108" t="n"/>
      <c r="N119" s="57">
        <f>IF(OR(L119="",M119=""),"",L119-M119)</f>
        <v/>
      </c>
      <c r="O119" s="58">
        <f>IF(OR(L119="",L119=0),"",N119/L119)</f>
        <v/>
      </c>
      <c r="P119" s="104" t="n"/>
      <c r="Q119" s="104" t="n"/>
      <c r="R119" s="104" t="n"/>
      <c r="S119" s="104" t="n"/>
      <c r="T119" s="104" t="n"/>
      <c r="U119" s="104" t="n"/>
      <c r="V119" s="59">
        <f>IF(C119="","",IF(OR(H119="Resolved",H119="Denied"),IF(T119="","",T119-C119),TODAY()-C119))</f>
        <v/>
      </c>
      <c r="W119" s="104" t="n"/>
      <c r="X119" s="49" t="n"/>
    </row>
    <row r="120" ht="15" customHeight="1" s="48">
      <c r="A120" s="49" t="n"/>
      <c r="B120" s="104" t="n">
        <v>115</v>
      </c>
      <c r="C120" s="104" t="n"/>
      <c r="D120" s="104" t="n"/>
      <c r="E120" s="104" t="n"/>
      <c r="F120" s="104" t="n"/>
      <c r="G120" s="104" t="n"/>
      <c r="H120" s="104" t="n"/>
      <c r="I120" s="104" t="n"/>
      <c r="J120" s="104" t="n"/>
      <c r="K120" s="104" t="n"/>
      <c r="L120" s="54">
        <f>IF(J120="","",J120*K120)</f>
        <v/>
      </c>
      <c r="M120" s="107" t="n"/>
      <c r="N120" s="54">
        <f>IF(OR(L120="",M120=""),"",L120-M120)</f>
        <v/>
      </c>
      <c r="O120" s="55">
        <f>IF(OR(L120="",L120=0),"",N120/L120)</f>
        <v/>
      </c>
      <c r="P120" s="104" t="n"/>
      <c r="Q120" s="104" t="n"/>
      <c r="R120" s="104" t="n"/>
      <c r="S120" s="104" t="n"/>
      <c r="T120" s="104" t="n"/>
      <c r="U120" s="104" t="n"/>
      <c r="V120" s="56">
        <f>IF(C120="","",IF(OR(H120="Resolved",H120="Denied"),IF(T120="","",T120-C120),TODAY()-C120))</f>
        <v/>
      </c>
      <c r="W120" s="104" t="n"/>
      <c r="X120" s="49" t="n"/>
    </row>
    <row r="121" ht="15" customHeight="1" s="48">
      <c r="A121" s="49" t="n"/>
      <c r="B121" s="104" t="n">
        <v>116</v>
      </c>
      <c r="C121" s="104" t="n"/>
      <c r="D121" s="104" t="n"/>
      <c r="E121" s="104" t="n"/>
      <c r="F121" s="104" t="n"/>
      <c r="G121" s="104" t="n"/>
      <c r="H121" s="104" t="n"/>
      <c r="I121" s="104" t="n"/>
      <c r="J121" s="104" t="n"/>
      <c r="K121" s="104" t="n"/>
      <c r="L121" s="57">
        <f>IF(J121="","",J121*K121)</f>
        <v/>
      </c>
      <c r="M121" s="108" t="n"/>
      <c r="N121" s="57">
        <f>IF(OR(L121="",M121=""),"",L121-M121)</f>
        <v/>
      </c>
      <c r="O121" s="58">
        <f>IF(OR(L121="",L121=0),"",N121/L121)</f>
        <v/>
      </c>
      <c r="P121" s="104" t="n"/>
      <c r="Q121" s="104" t="n"/>
      <c r="R121" s="104" t="n"/>
      <c r="S121" s="104" t="n"/>
      <c r="T121" s="104" t="n"/>
      <c r="U121" s="104" t="n"/>
      <c r="V121" s="59">
        <f>IF(C121="","",IF(OR(H121="Resolved",H121="Denied"),IF(T121="","",T121-C121),TODAY()-C121))</f>
        <v/>
      </c>
      <c r="W121" s="104" t="n"/>
      <c r="X121" s="49" t="n"/>
    </row>
    <row r="122" ht="15" customHeight="1" s="48">
      <c r="A122" s="49" t="n"/>
      <c r="B122" s="104" t="n">
        <v>117</v>
      </c>
      <c r="C122" s="104" t="n"/>
      <c r="D122" s="104" t="n"/>
      <c r="E122" s="104" t="n"/>
      <c r="F122" s="104" t="n"/>
      <c r="G122" s="104" t="n"/>
      <c r="H122" s="104" t="n"/>
      <c r="I122" s="104" t="n"/>
      <c r="J122" s="104" t="n"/>
      <c r="K122" s="104" t="n"/>
      <c r="L122" s="54">
        <f>IF(J122="","",J122*K122)</f>
        <v/>
      </c>
      <c r="M122" s="107" t="n"/>
      <c r="N122" s="54">
        <f>IF(OR(L122="",M122=""),"",L122-M122)</f>
        <v/>
      </c>
      <c r="O122" s="55">
        <f>IF(OR(L122="",L122=0),"",N122/L122)</f>
        <v/>
      </c>
      <c r="P122" s="104" t="n"/>
      <c r="Q122" s="104" t="n"/>
      <c r="R122" s="104" t="n"/>
      <c r="S122" s="104" t="n"/>
      <c r="T122" s="104" t="n"/>
      <c r="U122" s="104" t="n"/>
      <c r="V122" s="56">
        <f>IF(C122="","",IF(OR(H122="Resolved",H122="Denied"),IF(T122="","",T122-C122),TODAY()-C122))</f>
        <v/>
      </c>
      <c r="W122" s="104" t="n"/>
      <c r="X122" s="49" t="n"/>
    </row>
    <row r="123" ht="15" customHeight="1" s="48">
      <c r="A123" s="49" t="n"/>
      <c r="B123" s="104" t="n">
        <v>118</v>
      </c>
      <c r="C123" s="104" t="n"/>
      <c r="D123" s="104" t="n"/>
      <c r="E123" s="104" t="n"/>
      <c r="F123" s="104" t="n"/>
      <c r="G123" s="104" t="n"/>
      <c r="H123" s="104" t="n"/>
      <c r="I123" s="104" t="n"/>
      <c r="J123" s="104" t="n"/>
      <c r="K123" s="104" t="n"/>
      <c r="L123" s="57">
        <f>IF(J123="","",J123*K123)</f>
        <v/>
      </c>
      <c r="M123" s="108" t="n"/>
      <c r="N123" s="57">
        <f>IF(OR(L123="",M123=""),"",L123-M123)</f>
        <v/>
      </c>
      <c r="O123" s="58">
        <f>IF(OR(L123="",L123=0),"",N123/L123)</f>
        <v/>
      </c>
      <c r="P123" s="104" t="n"/>
      <c r="Q123" s="104" t="n"/>
      <c r="R123" s="104" t="n"/>
      <c r="S123" s="104" t="n"/>
      <c r="T123" s="104" t="n"/>
      <c r="U123" s="104" t="n"/>
      <c r="V123" s="59">
        <f>IF(C123="","",IF(OR(H123="Resolved",H123="Denied"),IF(T123="","",T123-C123),TODAY()-C123))</f>
        <v/>
      </c>
      <c r="W123" s="104" t="n"/>
      <c r="X123" s="49" t="n"/>
    </row>
    <row r="124" ht="15" customHeight="1" s="48">
      <c r="A124" s="49" t="n"/>
      <c r="B124" s="104" t="n">
        <v>119</v>
      </c>
      <c r="C124" s="104" t="n"/>
      <c r="D124" s="104" t="n"/>
      <c r="E124" s="104" t="n"/>
      <c r="F124" s="104" t="n"/>
      <c r="G124" s="104" t="n"/>
      <c r="H124" s="104" t="n"/>
      <c r="I124" s="104" t="n"/>
      <c r="J124" s="104" t="n"/>
      <c r="K124" s="104" t="n"/>
      <c r="L124" s="54">
        <f>IF(J124="","",J124*K124)</f>
        <v/>
      </c>
      <c r="M124" s="107" t="n"/>
      <c r="N124" s="54">
        <f>IF(OR(L124="",M124=""),"",L124-M124)</f>
        <v/>
      </c>
      <c r="O124" s="55">
        <f>IF(OR(L124="",L124=0),"",N124/L124)</f>
        <v/>
      </c>
      <c r="P124" s="104" t="n"/>
      <c r="Q124" s="104" t="n"/>
      <c r="R124" s="104" t="n"/>
      <c r="S124" s="104" t="n"/>
      <c r="T124" s="104" t="n"/>
      <c r="U124" s="104" t="n"/>
      <c r="V124" s="56">
        <f>IF(C124="","",IF(OR(H124="Resolved",H124="Denied"),IF(T124="","",T124-C124),TODAY()-C124))</f>
        <v/>
      </c>
      <c r="W124" s="104" t="n"/>
      <c r="X124" s="49" t="n"/>
    </row>
    <row r="125" ht="15" customHeight="1" s="48">
      <c r="A125" s="49" t="n"/>
      <c r="B125" s="104" t="n">
        <v>120</v>
      </c>
      <c r="C125" s="104" t="n"/>
      <c r="D125" s="104" t="n"/>
      <c r="E125" s="104" t="n"/>
      <c r="F125" s="104" t="n"/>
      <c r="G125" s="104" t="n"/>
      <c r="H125" s="104" t="n"/>
      <c r="I125" s="104" t="n"/>
      <c r="J125" s="104" t="n"/>
      <c r="K125" s="104" t="n"/>
      <c r="L125" s="57">
        <f>IF(J125="","",J125*K125)</f>
        <v/>
      </c>
      <c r="M125" s="108" t="n"/>
      <c r="N125" s="57">
        <f>IF(OR(L125="",M125=""),"",L125-M125)</f>
        <v/>
      </c>
      <c r="O125" s="58">
        <f>IF(OR(L125="",L125=0),"",N125/L125)</f>
        <v/>
      </c>
      <c r="P125" s="104" t="n"/>
      <c r="Q125" s="104" t="n"/>
      <c r="R125" s="104" t="n"/>
      <c r="S125" s="104" t="n"/>
      <c r="T125" s="104" t="n"/>
      <c r="U125" s="104" t="n"/>
      <c r="V125" s="59">
        <f>IF(C125="","",IF(OR(H125="Resolved",H125="Denied"),IF(T125="","",T125-C125),TODAY()-C125))</f>
        <v/>
      </c>
      <c r="W125" s="104" t="n"/>
      <c r="X125" s="49" t="n"/>
    </row>
    <row r="126" ht="15" customHeight="1" s="48">
      <c r="A126" s="49" t="n"/>
      <c r="B126" s="104" t="n">
        <v>121</v>
      </c>
      <c r="C126" s="104" t="n"/>
      <c r="D126" s="104" t="n"/>
      <c r="E126" s="104" t="n"/>
      <c r="F126" s="104" t="n"/>
      <c r="G126" s="104" t="n"/>
      <c r="H126" s="104" t="n"/>
      <c r="I126" s="104" t="n"/>
      <c r="J126" s="104" t="n"/>
      <c r="K126" s="104" t="n"/>
      <c r="L126" s="54">
        <f>IF(J126="","",J126*K126)</f>
        <v/>
      </c>
      <c r="M126" s="107" t="n"/>
      <c r="N126" s="54">
        <f>IF(OR(L126="",M126=""),"",L126-M126)</f>
        <v/>
      </c>
      <c r="O126" s="55">
        <f>IF(OR(L126="",L126=0),"",N126/L126)</f>
        <v/>
      </c>
      <c r="P126" s="104" t="n"/>
      <c r="Q126" s="104" t="n"/>
      <c r="R126" s="104" t="n"/>
      <c r="S126" s="104" t="n"/>
      <c r="T126" s="104" t="n"/>
      <c r="U126" s="104" t="n"/>
      <c r="V126" s="56">
        <f>IF(C126="","",IF(OR(H126="Resolved",H126="Denied"),IF(T126="","",T126-C126),TODAY()-C126))</f>
        <v/>
      </c>
      <c r="W126" s="104" t="n"/>
      <c r="X126" s="49" t="n"/>
    </row>
    <row r="127" ht="15" customHeight="1" s="48">
      <c r="A127" s="49" t="n"/>
      <c r="B127" s="104" t="n">
        <v>122</v>
      </c>
      <c r="C127" s="104" t="n"/>
      <c r="D127" s="104" t="n"/>
      <c r="E127" s="104" t="n"/>
      <c r="F127" s="104" t="n"/>
      <c r="G127" s="104" t="n"/>
      <c r="H127" s="104" t="n"/>
      <c r="I127" s="104" t="n"/>
      <c r="J127" s="104" t="n"/>
      <c r="K127" s="104" t="n"/>
      <c r="L127" s="57">
        <f>IF(J127="","",J127*K127)</f>
        <v/>
      </c>
      <c r="M127" s="108" t="n"/>
      <c r="N127" s="57">
        <f>IF(OR(L127="",M127=""),"",L127-M127)</f>
        <v/>
      </c>
      <c r="O127" s="58">
        <f>IF(OR(L127="",L127=0),"",N127/L127)</f>
        <v/>
      </c>
      <c r="P127" s="104" t="n"/>
      <c r="Q127" s="104" t="n"/>
      <c r="R127" s="104" t="n"/>
      <c r="S127" s="104" t="n"/>
      <c r="T127" s="104" t="n"/>
      <c r="U127" s="104" t="n"/>
      <c r="V127" s="59">
        <f>IF(C127="","",IF(OR(H127="Resolved",H127="Denied"),IF(T127="","",T127-C127),TODAY()-C127))</f>
        <v/>
      </c>
      <c r="W127" s="104" t="n"/>
      <c r="X127" s="49" t="n"/>
    </row>
    <row r="128" ht="15" customHeight="1" s="48">
      <c r="A128" s="49" t="n"/>
      <c r="B128" s="104" t="n">
        <v>123</v>
      </c>
      <c r="C128" s="104" t="n"/>
      <c r="D128" s="104" t="n"/>
      <c r="E128" s="104" t="n"/>
      <c r="F128" s="104" t="n"/>
      <c r="G128" s="104" t="n"/>
      <c r="H128" s="104" t="n"/>
      <c r="I128" s="104" t="n"/>
      <c r="J128" s="104" t="n"/>
      <c r="K128" s="104" t="n"/>
      <c r="L128" s="54">
        <f>IF(J128="","",J128*K128)</f>
        <v/>
      </c>
      <c r="M128" s="107" t="n"/>
      <c r="N128" s="54">
        <f>IF(OR(L128="",M128=""),"",L128-M128)</f>
        <v/>
      </c>
      <c r="O128" s="55">
        <f>IF(OR(L128="",L128=0),"",N128/L128)</f>
        <v/>
      </c>
      <c r="P128" s="104" t="n"/>
      <c r="Q128" s="104" t="n"/>
      <c r="R128" s="104" t="n"/>
      <c r="S128" s="104" t="n"/>
      <c r="T128" s="104" t="n"/>
      <c r="U128" s="104" t="n"/>
      <c r="V128" s="56">
        <f>IF(C128="","",IF(OR(H128="Resolved",H128="Denied"),IF(T128="","",T128-C128),TODAY()-C128))</f>
        <v/>
      </c>
      <c r="W128" s="104" t="n"/>
      <c r="X128" s="49" t="n"/>
    </row>
    <row r="129" ht="15" customHeight="1" s="48">
      <c r="A129" s="49" t="n"/>
      <c r="B129" s="104" t="n">
        <v>124</v>
      </c>
      <c r="C129" s="104" t="n"/>
      <c r="D129" s="104" t="n"/>
      <c r="E129" s="104" t="n"/>
      <c r="F129" s="104" t="n"/>
      <c r="G129" s="104" t="n"/>
      <c r="H129" s="104" t="n"/>
      <c r="I129" s="104" t="n"/>
      <c r="J129" s="104" t="n"/>
      <c r="K129" s="104" t="n"/>
      <c r="L129" s="57">
        <f>IF(J129="","",J129*K129)</f>
        <v/>
      </c>
      <c r="M129" s="108" t="n"/>
      <c r="N129" s="57">
        <f>IF(OR(L129="",M129=""),"",L129-M129)</f>
        <v/>
      </c>
      <c r="O129" s="58">
        <f>IF(OR(L129="",L129=0),"",N129/L129)</f>
        <v/>
      </c>
      <c r="P129" s="104" t="n"/>
      <c r="Q129" s="104" t="n"/>
      <c r="R129" s="104" t="n"/>
      <c r="S129" s="104" t="n"/>
      <c r="T129" s="104" t="n"/>
      <c r="U129" s="104" t="n"/>
      <c r="V129" s="59">
        <f>IF(C129="","",IF(OR(H129="Resolved",H129="Denied"),IF(T129="","",T129-C129),TODAY()-C129))</f>
        <v/>
      </c>
      <c r="W129" s="104" t="n"/>
      <c r="X129" s="49" t="n"/>
    </row>
    <row r="130" ht="15" customHeight="1" s="48">
      <c r="A130" s="49" t="n"/>
      <c r="B130" s="104" t="n">
        <v>125</v>
      </c>
      <c r="C130" s="104" t="n"/>
      <c r="D130" s="104" t="n"/>
      <c r="E130" s="104" t="n"/>
      <c r="F130" s="104" t="n"/>
      <c r="G130" s="104" t="n"/>
      <c r="H130" s="104" t="n"/>
      <c r="I130" s="104" t="n"/>
      <c r="J130" s="104" t="n"/>
      <c r="K130" s="104" t="n"/>
      <c r="L130" s="54">
        <f>IF(J130="","",J130*K130)</f>
        <v/>
      </c>
      <c r="M130" s="107" t="n"/>
      <c r="N130" s="54">
        <f>IF(OR(L130="",M130=""),"",L130-M130)</f>
        <v/>
      </c>
      <c r="O130" s="55">
        <f>IF(OR(L130="",L130=0),"",N130/L130)</f>
        <v/>
      </c>
      <c r="P130" s="104" t="n"/>
      <c r="Q130" s="104" t="n"/>
      <c r="R130" s="104" t="n"/>
      <c r="S130" s="104" t="n"/>
      <c r="T130" s="104" t="n"/>
      <c r="U130" s="104" t="n"/>
      <c r="V130" s="56">
        <f>IF(C130="","",IF(OR(H130="Resolved",H130="Denied"),IF(T130="","",T130-C130),TODAY()-C130))</f>
        <v/>
      </c>
      <c r="W130" s="104" t="n"/>
      <c r="X130" s="49" t="n"/>
    </row>
    <row r="131" ht="15" customHeight="1" s="48">
      <c r="A131" s="49" t="n"/>
      <c r="B131" s="104" t="n">
        <v>126</v>
      </c>
      <c r="C131" s="104" t="n"/>
      <c r="D131" s="104" t="n"/>
      <c r="E131" s="104" t="n"/>
      <c r="F131" s="104" t="n"/>
      <c r="G131" s="104" t="n"/>
      <c r="H131" s="104" t="n"/>
      <c r="I131" s="104" t="n"/>
      <c r="J131" s="104" t="n"/>
      <c r="K131" s="104" t="n"/>
      <c r="L131" s="57">
        <f>IF(J131="","",J131*K131)</f>
        <v/>
      </c>
      <c r="M131" s="108" t="n"/>
      <c r="N131" s="57">
        <f>IF(OR(L131="",M131=""),"",L131-M131)</f>
        <v/>
      </c>
      <c r="O131" s="58">
        <f>IF(OR(L131="",L131=0),"",N131/L131)</f>
        <v/>
      </c>
      <c r="P131" s="104" t="n"/>
      <c r="Q131" s="104" t="n"/>
      <c r="R131" s="104" t="n"/>
      <c r="S131" s="104" t="n"/>
      <c r="T131" s="104" t="n"/>
      <c r="U131" s="104" t="n"/>
      <c r="V131" s="59">
        <f>IF(C131="","",IF(OR(H131="Resolved",H131="Denied"),IF(T131="","",T131-C131),TODAY()-C131))</f>
        <v/>
      </c>
      <c r="W131" s="104" t="n"/>
      <c r="X131" s="49" t="n"/>
    </row>
    <row r="132" ht="15" customHeight="1" s="48">
      <c r="A132" s="49" t="n"/>
      <c r="B132" s="104" t="n">
        <v>127</v>
      </c>
      <c r="C132" s="104" t="n"/>
      <c r="D132" s="104" t="n"/>
      <c r="E132" s="104" t="n"/>
      <c r="F132" s="104" t="n"/>
      <c r="G132" s="104" t="n"/>
      <c r="H132" s="104" t="n"/>
      <c r="I132" s="104" t="n"/>
      <c r="J132" s="104" t="n"/>
      <c r="K132" s="104" t="n"/>
      <c r="L132" s="54">
        <f>IF(J132="","",J132*K132)</f>
        <v/>
      </c>
      <c r="M132" s="107" t="n"/>
      <c r="N132" s="54">
        <f>IF(OR(L132="",M132=""),"",L132-M132)</f>
        <v/>
      </c>
      <c r="O132" s="55">
        <f>IF(OR(L132="",L132=0),"",N132/L132)</f>
        <v/>
      </c>
      <c r="P132" s="104" t="n"/>
      <c r="Q132" s="104" t="n"/>
      <c r="R132" s="104" t="n"/>
      <c r="S132" s="104" t="n"/>
      <c r="T132" s="104" t="n"/>
      <c r="U132" s="104" t="n"/>
      <c r="V132" s="56">
        <f>IF(C132="","",IF(OR(H132="Resolved",H132="Denied"),IF(T132="","",T132-C132),TODAY()-C132))</f>
        <v/>
      </c>
      <c r="W132" s="104" t="n"/>
      <c r="X132" s="49" t="n"/>
    </row>
    <row r="133" ht="15" customHeight="1" s="48">
      <c r="A133" s="49" t="n"/>
      <c r="B133" s="104" t="n">
        <v>128</v>
      </c>
      <c r="C133" s="104" t="n"/>
      <c r="D133" s="104" t="n"/>
      <c r="E133" s="104" t="n"/>
      <c r="F133" s="104" t="n"/>
      <c r="G133" s="104" t="n"/>
      <c r="H133" s="104" t="n"/>
      <c r="I133" s="104" t="n"/>
      <c r="J133" s="104" t="n"/>
      <c r="K133" s="104" t="n"/>
      <c r="L133" s="57">
        <f>IF(J133="","",J133*K133)</f>
        <v/>
      </c>
      <c r="M133" s="108" t="n"/>
      <c r="N133" s="57">
        <f>IF(OR(L133="",M133=""),"",L133-M133)</f>
        <v/>
      </c>
      <c r="O133" s="58">
        <f>IF(OR(L133="",L133=0),"",N133/L133)</f>
        <v/>
      </c>
      <c r="P133" s="104" t="n"/>
      <c r="Q133" s="104" t="n"/>
      <c r="R133" s="104" t="n"/>
      <c r="S133" s="104" t="n"/>
      <c r="T133" s="104" t="n"/>
      <c r="U133" s="104" t="n"/>
      <c r="V133" s="59">
        <f>IF(C133="","",IF(OR(H133="Resolved",H133="Denied"),IF(T133="","",T133-C133),TODAY()-C133))</f>
        <v/>
      </c>
      <c r="W133" s="104" t="n"/>
      <c r="X133" s="49" t="n"/>
    </row>
    <row r="134" ht="15" customHeight="1" s="48">
      <c r="A134" s="49" t="n"/>
      <c r="B134" s="104" t="n">
        <v>129</v>
      </c>
      <c r="C134" s="104" t="n"/>
      <c r="D134" s="104" t="n"/>
      <c r="E134" s="104" t="n"/>
      <c r="F134" s="104" t="n"/>
      <c r="G134" s="104" t="n"/>
      <c r="H134" s="104" t="n"/>
      <c r="I134" s="104" t="n"/>
      <c r="J134" s="104" t="n"/>
      <c r="K134" s="104" t="n"/>
      <c r="L134" s="54">
        <f>IF(J134="","",J134*K134)</f>
        <v/>
      </c>
      <c r="M134" s="107" t="n"/>
      <c r="N134" s="54">
        <f>IF(OR(L134="",M134=""),"",L134-M134)</f>
        <v/>
      </c>
      <c r="O134" s="55">
        <f>IF(OR(L134="",L134=0),"",N134/L134)</f>
        <v/>
      </c>
      <c r="P134" s="104" t="n"/>
      <c r="Q134" s="104" t="n"/>
      <c r="R134" s="104" t="n"/>
      <c r="S134" s="104" t="n"/>
      <c r="T134" s="104" t="n"/>
      <c r="U134" s="104" t="n"/>
      <c r="V134" s="56">
        <f>IF(C134="","",IF(OR(H134="Resolved",H134="Denied"),IF(T134="","",T134-C134),TODAY()-C134))</f>
        <v/>
      </c>
      <c r="W134" s="104" t="n"/>
      <c r="X134" s="49" t="n"/>
    </row>
    <row r="135" ht="15" customHeight="1" s="48">
      <c r="A135" s="49" t="n"/>
      <c r="B135" s="104" t="n">
        <v>130</v>
      </c>
      <c r="C135" s="104" t="n"/>
      <c r="D135" s="104" t="n"/>
      <c r="E135" s="104" t="n"/>
      <c r="F135" s="104" t="n"/>
      <c r="G135" s="104" t="n"/>
      <c r="H135" s="104" t="n"/>
      <c r="I135" s="104" t="n"/>
      <c r="J135" s="104" t="n"/>
      <c r="K135" s="104" t="n"/>
      <c r="L135" s="57">
        <f>IF(J135="","",J135*K135)</f>
        <v/>
      </c>
      <c r="M135" s="108" t="n"/>
      <c r="N135" s="57">
        <f>IF(OR(L135="",M135=""),"",L135-M135)</f>
        <v/>
      </c>
      <c r="O135" s="58">
        <f>IF(OR(L135="",L135=0),"",N135/L135)</f>
        <v/>
      </c>
      <c r="P135" s="104" t="n"/>
      <c r="Q135" s="104" t="n"/>
      <c r="R135" s="104" t="n"/>
      <c r="S135" s="104" t="n"/>
      <c r="T135" s="104" t="n"/>
      <c r="U135" s="104" t="n"/>
      <c r="V135" s="59">
        <f>IF(C135="","",IF(OR(H135="Resolved",H135="Denied"),IF(T135="","",T135-C135),TODAY()-C135))</f>
        <v/>
      </c>
      <c r="W135" s="104" t="n"/>
      <c r="X135" s="49" t="n"/>
    </row>
    <row r="136" ht="15" customHeight="1" s="48">
      <c r="A136" s="49" t="n"/>
      <c r="B136" s="104" t="n">
        <v>131</v>
      </c>
      <c r="C136" s="104" t="n"/>
      <c r="D136" s="104" t="n"/>
      <c r="E136" s="104" t="n"/>
      <c r="F136" s="104" t="n"/>
      <c r="G136" s="104" t="n"/>
      <c r="H136" s="104" t="n"/>
      <c r="I136" s="104" t="n"/>
      <c r="J136" s="104" t="n"/>
      <c r="K136" s="104" t="n"/>
      <c r="L136" s="54">
        <f>IF(J136="","",J136*K136)</f>
        <v/>
      </c>
      <c r="M136" s="107" t="n"/>
      <c r="N136" s="54">
        <f>IF(OR(L136="",M136=""),"",L136-M136)</f>
        <v/>
      </c>
      <c r="O136" s="55">
        <f>IF(OR(L136="",L136=0),"",N136/L136)</f>
        <v/>
      </c>
      <c r="P136" s="104" t="n"/>
      <c r="Q136" s="104" t="n"/>
      <c r="R136" s="104" t="n"/>
      <c r="S136" s="104" t="n"/>
      <c r="T136" s="104" t="n"/>
      <c r="U136" s="104" t="n"/>
      <c r="V136" s="56">
        <f>IF(C136="","",IF(OR(H136="Resolved",H136="Denied"),IF(T136="","",T136-C136),TODAY()-C136))</f>
        <v/>
      </c>
      <c r="W136" s="104" t="n"/>
      <c r="X136" s="49" t="n"/>
    </row>
    <row r="137" ht="15" customHeight="1" s="48">
      <c r="A137" s="49" t="n"/>
      <c r="B137" s="104" t="n">
        <v>132</v>
      </c>
      <c r="C137" s="104" t="n"/>
      <c r="D137" s="104" t="n"/>
      <c r="E137" s="104" t="n"/>
      <c r="F137" s="104" t="n"/>
      <c r="G137" s="104" t="n"/>
      <c r="H137" s="104" t="n"/>
      <c r="I137" s="104" t="n"/>
      <c r="J137" s="104" t="n"/>
      <c r="K137" s="104" t="n"/>
      <c r="L137" s="57">
        <f>IF(J137="","",J137*K137)</f>
        <v/>
      </c>
      <c r="M137" s="108" t="n"/>
      <c r="N137" s="57">
        <f>IF(OR(L137="",M137=""),"",L137-M137)</f>
        <v/>
      </c>
      <c r="O137" s="58">
        <f>IF(OR(L137="",L137=0),"",N137/L137)</f>
        <v/>
      </c>
      <c r="P137" s="104" t="n"/>
      <c r="Q137" s="104" t="n"/>
      <c r="R137" s="104" t="n"/>
      <c r="S137" s="104" t="n"/>
      <c r="T137" s="104" t="n"/>
      <c r="U137" s="104" t="n"/>
      <c r="V137" s="59">
        <f>IF(C137="","",IF(OR(H137="Resolved",H137="Denied"),IF(T137="","",T137-C137),TODAY()-C137))</f>
        <v/>
      </c>
      <c r="W137" s="104" t="n"/>
      <c r="X137" s="49" t="n"/>
    </row>
    <row r="138" ht="15" customHeight="1" s="48">
      <c r="A138" s="49" t="n"/>
      <c r="B138" s="104" t="n">
        <v>133</v>
      </c>
      <c r="C138" s="104" t="n"/>
      <c r="D138" s="104" t="n"/>
      <c r="E138" s="104" t="n"/>
      <c r="F138" s="104" t="n"/>
      <c r="G138" s="104" t="n"/>
      <c r="H138" s="104" t="n"/>
      <c r="I138" s="104" t="n"/>
      <c r="J138" s="104" t="n"/>
      <c r="K138" s="104" t="n"/>
      <c r="L138" s="54">
        <f>IF(J138="","",J138*K138)</f>
        <v/>
      </c>
      <c r="M138" s="107" t="n"/>
      <c r="N138" s="54">
        <f>IF(OR(L138="",M138=""),"",L138-M138)</f>
        <v/>
      </c>
      <c r="O138" s="55">
        <f>IF(OR(L138="",L138=0),"",N138/L138)</f>
        <v/>
      </c>
      <c r="P138" s="104" t="n"/>
      <c r="Q138" s="104" t="n"/>
      <c r="R138" s="104" t="n"/>
      <c r="S138" s="104" t="n"/>
      <c r="T138" s="104" t="n"/>
      <c r="U138" s="104" t="n"/>
      <c r="V138" s="56">
        <f>IF(C138="","",IF(OR(H138="Resolved",H138="Denied"),IF(T138="","",T138-C138),TODAY()-C138))</f>
        <v/>
      </c>
      <c r="W138" s="104" t="n"/>
      <c r="X138" s="49" t="n"/>
    </row>
    <row r="139" ht="15" customHeight="1" s="48">
      <c r="A139" s="49" t="n"/>
      <c r="B139" s="104" t="n">
        <v>134</v>
      </c>
      <c r="C139" s="104" t="n"/>
      <c r="D139" s="104" t="n"/>
      <c r="E139" s="104" t="n"/>
      <c r="F139" s="104" t="n"/>
      <c r="G139" s="104" t="n"/>
      <c r="H139" s="104" t="n"/>
      <c r="I139" s="104" t="n"/>
      <c r="J139" s="104" t="n"/>
      <c r="K139" s="104" t="n"/>
      <c r="L139" s="57">
        <f>IF(J139="","",J139*K139)</f>
        <v/>
      </c>
      <c r="M139" s="108" t="n"/>
      <c r="N139" s="57">
        <f>IF(OR(L139="",M139=""),"",L139-M139)</f>
        <v/>
      </c>
      <c r="O139" s="58">
        <f>IF(OR(L139="",L139=0),"",N139/L139)</f>
        <v/>
      </c>
      <c r="P139" s="104" t="n"/>
      <c r="Q139" s="104" t="n"/>
      <c r="R139" s="104" t="n"/>
      <c r="S139" s="104" t="n"/>
      <c r="T139" s="104" t="n"/>
      <c r="U139" s="104" t="n"/>
      <c r="V139" s="59">
        <f>IF(C139="","",IF(OR(H139="Resolved",H139="Denied"),IF(T139="","",T139-C139),TODAY()-C139))</f>
        <v/>
      </c>
      <c r="W139" s="104" t="n"/>
      <c r="X139" s="49" t="n"/>
    </row>
    <row r="140" ht="15" customHeight="1" s="48">
      <c r="A140" s="49" t="n"/>
      <c r="B140" s="104" t="n">
        <v>135</v>
      </c>
      <c r="C140" s="104" t="n"/>
      <c r="D140" s="104" t="n"/>
      <c r="E140" s="104" t="n"/>
      <c r="F140" s="104" t="n"/>
      <c r="G140" s="104" t="n"/>
      <c r="H140" s="104" t="n"/>
      <c r="I140" s="104" t="n"/>
      <c r="J140" s="104" t="n"/>
      <c r="K140" s="104" t="n"/>
      <c r="L140" s="54">
        <f>IF(J140="","",J140*K140)</f>
        <v/>
      </c>
      <c r="M140" s="107" t="n"/>
      <c r="N140" s="54">
        <f>IF(OR(L140="",M140=""),"",L140-M140)</f>
        <v/>
      </c>
      <c r="O140" s="55">
        <f>IF(OR(L140="",L140=0),"",N140/L140)</f>
        <v/>
      </c>
      <c r="P140" s="104" t="n"/>
      <c r="Q140" s="104" t="n"/>
      <c r="R140" s="104" t="n"/>
      <c r="S140" s="104" t="n"/>
      <c r="T140" s="104" t="n"/>
      <c r="U140" s="104" t="n"/>
      <c r="V140" s="56">
        <f>IF(C140="","",IF(OR(H140="Resolved",H140="Denied"),IF(T140="","",T140-C140),TODAY()-C140))</f>
        <v/>
      </c>
      <c r="W140" s="104" t="n"/>
      <c r="X140" s="49" t="n"/>
    </row>
    <row r="141" ht="15" customHeight="1" s="48">
      <c r="A141" s="49" t="n"/>
      <c r="B141" s="104" t="n">
        <v>136</v>
      </c>
      <c r="C141" s="104" t="n"/>
      <c r="D141" s="104" t="n"/>
      <c r="E141" s="104" t="n"/>
      <c r="F141" s="104" t="n"/>
      <c r="G141" s="104" t="n"/>
      <c r="H141" s="104" t="n"/>
      <c r="I141" s="104" t="n"/>
      <c r="J141" s="104" t="n"/>
      <c r="K141" s="104" t="n"/>
      <c r="L141" s="57">
        <f>IF(J141="","",J141*K141)</f>
        <v/>
      </c>
      <c r="M141" s="108" t="n"/>
      <c r="N141" s="57">
        <f>IF(OR(L141="",M141=""),"",L141-M141)</f>
        <v/>
      </c>
      <c r="O141" s="58">
        <f>IF(OR(L141="",L141=0),"",N141/L141)</f>
        <v/>
      </c>
      <c r="P141" s="104" t="n"/>
      <c r="Q141" s="104" t="n"/>
      <c r="R141" s="104" t="n"/>
      <c r="S141" s="104" t="n"/>
      <c r="T141" s="104" t="n"/>
      <c r="U141" s="104" t="n"/>
      <c r="V141" s="59">
        <f>IF(C141="","",IF(OR(H141="Resolved",H141="Denied"),IF(T141="","",T141-C141),TODAY()-C141))</f>
        <v/>
      </c>
      <c r="W141" s="104" t="n"/>
      <c r="X141" s="49" t="n"/>
    </row>
    <row r="142" ht="15" customHeight="1" s="48">
      <c r="A142" s="49" t="n"/>
      <c r="B142" s="104" t="n">
        <v>137</v>
      </c>
      <c r="C142" s="104" t="n"/>
      <c r="D142" s="104" t="n"/>
      <c r="E142" s="104" t="n"/>
      <c r="F142" s="104" t="n"/>
      <c r="G142" s="104" t="n"/>
      <c r="H142" s="104" t="n"/>
      <c r="I142" s="104" t="n"/>
      <c r="J142" s="104" t="n"/>
      <c r="K142" s="104" t="n"/>
      <c r="L142" s="54">
        <f>IF(J142="","",J142*K142)</f>
        <v/>
      </c>
      <c r="M142" s="107" t="n"/>
      <c r="N142" s="54">
        <f>IF(OR(L142="",M142=""),"",L142-M142)</f>
        <v/>
      </c>
      <c r="O142" s="55">
        <f>IF(OR(L142="",L142=0),"",N142/L142)</f>
        <v/>
      </c>
      <c r="P142" s="104" t="n"/>
      <c r="Q142" s="104" t="n"/>
      <c r="R142" s="104" t="n"/>
      <c r="S142" s="104" t="n"/>
      <c r="T142" s="104" t="n"/>
      <c r="U142" s="104" t="n"/>
      <c r="V142" s="56">
        <f>IF(C142="","",IF(OR(H142="Resolved",H142="Denied"),IF(T142="","",T142-C142),TODAY()-C142))</f>
        <v/>
      </c>
      <c r="W142" s="104" t="n"/>
      <c r="X142" s="49" t="n"/>
    </row>
    <row r="143" ht="15" customHeight="1" s="48">
      <c r="A143" s="49" t="n"/>
      <c r="B143" s="104" t="n">
        <v>138</v>
      </c>
      <c r="C143" s="104" t="n"/>
      <c r="D143" s="104" t="n"/>
      <c r="E143" s="104" t="n"/>
      <c r="F143" s="104" t="n"/>
      <c r="G143" s="104" t="n"/>
      <c r="H143" s="104" t="n"/>
      <c r="I143" s="104" t="n"/>
      <c r="J143" s="104" t="n"/>
      <c r="K143" s="104" t="n"/>
      <c r="L143" s="57">
        <f>IF(J143="","",J143*K143)</f>
        <v/>
      </c>
      <c r="M143" s="108" t="n"/>
      <c r="N143" s="57">
        <f>IF(OR(L143="",M143=""),"",L143-M143)</f>
        <v/>
      </c>
      <c r="O143" s="58">
        <f>IF(OR(L143="",L143=0),"",N143/L143)</f>
        <v/>
      </c>
      <c r="P143" s="104" t="n"/>
      <c r="Q143" s="104" t="n"/>
      <c r="R143" s="104" t="n"/>
      <c r="S143" s="104" t="n"/>
      <c r="T143" s="104" t="n"/>
      <c r="U143" s="104" t="n"/>
      <c r="V143" s="59">
        <f>IF(C143="","",IF(OR(H143="Resolved",H143="Denied"),IF(T143="","",T143-C143),TODAY()-C143))</f>
        <v/>
      </c>
      <c r="W143" s="104" t="n"/>
      <c r="X143" s="49" t="n"/>
    </row>
    <row r="144" ht="15" customHeight="1" s="48">
      <c r="A144" s="49" t="n"/>
      <c r="B144" s="104" t="n">
        <v>139</v>
      </c>
      <c r="C144" s="104" t="n"/>
      <c r="D144" s="104" t="n"/>
      <c r="E144" s="104" t="n"/>
      <c r="F144" s="104" t="n"/>
      <c r="G144" s="104" t="n"/>
      <c r="H144" s="104" t="n"/>
      <c r="I144" s="104" t="n"/>
      <c r="J144" s="104" t="n"/>
      <c r="K144" s="104" t="n"/>
      <c r="L144" s="54">
        <f>IF(J144="","",J144*K144)</f>
        <v/>
      </c>
      <c r="M144" s="107" t="n"/>
      <c r="N144" s="54">
        <f>IF(OR(L144="",M144=""),"",L144-M144)</f>
        <v/>
      </c>
      <c r="O144" s="55">
        <f>IF(OR(L144="",L144=0),"",N144/L144)</f>
        <v/>
      </c>
      <c r="P144" s="104" t="n"/>
      <c r="Q144" s="104" t="n"/>
      <c r="R144" s="104" t="n"/>
      <c r="S144" s="104" t="n"/>
      <c r="T144" s="104" t="n"/>
      <c r="U144" s="104" t="n"/>
      <c r="V144" s="56">
        <f>IF(C144="","",IF(OR(H144="Resolved",H144="Denied"),IF(T144="","",T144-C144),TODAY()-C144))</f>
        <v/>
      </c>
      <c r="W144" s="104" t="n"/>
      <c r="X144" s="49" t="n"/>
    </row>
    <row r="145" ht="15" customHeight="1" s="48">
      <c r="A145" s="49" t="n"/>
      <c r="B145" s="104" t="n">
        <v>140</v>
      </c>
      <c r="C145" s="104" t="n"/>
      <c r="D145" s="104" t="n"/>
      <c r="E145" s="104" t="n"/>
      <c r="F145" s="104" t="n"/>
      <c r="G145" s="104" t="n"/>
      <c r="H145" s="104" t="n"/>
      <c r="I145" s="104" t="n"/>
      <c r="J145" s="104" t="n"/>
      <c r="K145" s="104" t="n"/>
      <c r="L145" s="57">
        <f>IF(J145="","",J145*K145)</f>
        <v/>
      </c>
      <c r="M145" s="108" t="n"/>
      <c r="N145" s="57">
        <f>IF(OR(L145="",M145=""),"",L145-M145)</f>
        <v/>
      </c>
      <c r="O145" s="58">
        <f>IF(OR(L145="",L145=0),"",N145/L145)</f>
        <v/>
      </c>
      <c r="P145" s="104" t="n"/>
      <c r="Q145" s="104" t="n"/>
      <c r="R145" s="104" t="n"/>
      <c r="S145" s="104" t="n"/>
      <c r="T145" s="104" t="n"/>
      <c r="U145" s="104" t="n"/>
      <c r="V145" s="59">
        <f>IF(C145="","",IF(OR(H145="Resolved",H145="Denied"),IF(T145="","",T145-C145),TODAY()-C145))</f>
        <v/>
      </c>
      <c r="W145" s="104" t="n"/>
      <c r="X145" s="49" t="n"/>
    </row>
    <row r="146" ht="15" customHeight="1" s="48">
      <c r="A146" s="49" t="n"/>
      <c r="B146" s="104" t="n">
        <v>141</v>
      </c>
      <c r="C146" s="104" t="n"/>
      <c r="D146" s="104" t="n"/>
      <c r="E146" s="104" t="n"/>
      <c r="F146" s="104" t="n"/>
      <c r="G146" s="104" t="n"/>
      <c r="H146" s="104" t="n"/>
      <c r="I146" s="104" t="n"/>
      <c r="J146" s="104" t="n"/>
      <c r="K146" s="104" t="n"/>
      <c r="L146" s="54">
        <f>IF(J146="","",J146*K146)</f>
        <v/>
      </c>
      <c r="M146" s="107" t="n"/>
      <c r="N146" s="54">
        <f>IF(OR(L146="",M146=""),"",L146-M146)</f>
        <v/>
      </c>
      <c r="O146" s="55">
        <f>IF(OR(L146="",L146=0),"",N146/L146)</f>
        <v/>
      </c>
      <c r="P146" s="104" t="n"/>
      <c r="Q146" s="104" t="n"/>
      <c r="R146" s="104" t="n"/>
      <c r="S146" s="104" t="n"/>
      <c r="T146" s="104" t="n"/>
      <c r="U146" s="104" t="n"/>
      <c r="V146" s="56">
        <f>IF(C146="","",IF(OR(H146="Resolved",H146="Denied"),IF(T146="","",T146-C146),TODAY()-C146))</f>
        <v/>
      </c>
      <c r="W146" s="104" t="n"/>
      <c r="X146" s="49" t="n"/>
    </row>
    <row r="147" ht="15" customHeight="1" s="48">
      <c r="A147" s="49" t="n"/>
      <c r="B147" s="104" t="n">
        <v>142</v>
      </c>
      <c r="C147" s="104" t="n"/>
      <c r="D147" s="104" t="n"/>
      <c r="E147" s="104" t="n"/>
      <c r="F147" s="104" t="n"/>
      <c r="G147" s="104" t="n"/>
      <c r="H147" s="104" t="n"/>
      <c r="I147" s="104" t="n"/>
      <c r="J147" s="104" t="n"/>
      <c r="K147" s="104" t="n"/>
      <c r="L147" s="57">
        <f>IF(J147="","",J147*K147)</f>
        <v/>
      </c>
      <c r="M147" s="108" t="n"/>
      <c r="N147" s="57">
        <f>IF(OR(L147="",M147=""),"",L147-M147)</f>
        <v/>
      </c>
      <c r="O147" s="58">
        <f>IF(OR(L147="",L147=0),"",N147/L147)</f>
        <v/>
      </c>
      <c r="P147" s="104" t="n"/>
      <c r="Q147" s="104" t="n"/>
      <c r="R147" s="104" t="n"/>
      <c r="S147" s="104" t="n"/>
      <c r="T147" s="104" t="n"/>
      <c r="U147" s="104" t="n"/>
      <c r="V147" s="59">
        <f>IF(C147="","",IF(OR(H147="Resolved",H147="Denied"),IF(T147="","",T147-C147),TODAY()-C147))</f>
        <v/>
      </c>
      <c r="W147" s="104" t="n"/>
      <c r="X147" s="49" t="n"/>
    </row>
    <row r="148" ht="15" customHeight="1" s="48">
      <c r="A148" s="49" t="n"/>
      <c r="B148" s="104" t="n">
        <v>143</v>
      </c>
      <c r="C148" s="104" t="n"/>
      <c r="D148" s="104" t="n"/>
      <c r="E148" s="104" t="n"/>
      <c r="F148" s="104" t="n"/>
      <c r="G148" s="104" t="n"/>
      <c r="H148" s="104" t="n"/>
      <c r="I148" s="104" t="n"/>
      <c r="J148" s="104" t="n"/>
      <c r="K148" s="104" t="n"/>
      <c r="L148" s="54">
        <f>IF(J148="","",J148*K148)</f>
        <v/>
      </c>
      <c r="M148" s="107" t="n"/>
      <c r="N148" s="54">
        <f>IF(OR(L148="",M148=""),"",L148-M148)</f>
        <v/>
      </c>
      <c r="O148" s="55">
        <f>IF(OR(L148="",L148=0),"",N148/L148)</f>
        <v/>
      </c>
      <c r="P148" s="104" t="n"/>
      <c r="Q148" s="104" t="n"/>
      <c r="R148" s="104" t="n"/>
      <c r="S148" s="104" t="n"/>
      <c r="T148" s="104" t="n"/>
      <c r="U148" s="104" t="n"/>
      <c r="V148" s="56">
        <f>IF(C148="","",IF(OR(H148="Resolved",H148="Denied"),IF(T148="","",T148-C148),TODAY()-C148))</f>
        <v/>
      </c>
      <c r="W148" s="104" t="n"/>
      <c r="X148" s="49" t="n"/>
    </row>
    <row r="149" ht="15" customHeight="1" s="48">
      <c r="A149" s="49" t="n"/>
      <c r="B149" s="104" t="n">
        <v>144</v>
      </c>
      <c r="C149" s="104" t="n"/>
      <c r="D149" s="104" t="n"/>
      <c r="E149" s="104" t="n"/>
      <c r="F149" s="104" t="n"/>
      <c r="G149" s="104" t="n"/>
      <c r="H149" s="104" t="n"/>
      <c r="I149" s="104" t="n"/>
      <c r="J149" s="104" t="n"/>
      <c r="K149" s="104" t="n"/>
      <c r="L149" s="57">
        <f>IF(J149="","",J149*K149)</f>
        <v/>
      </c>
      <c r="M149" s="108" t="n"/>
      <c r="N149" s="57">
        <f>IF(OR(L149="",M149=""),"",L149-M149)</f>
        <v/>
      </c>
      <c r="O149" s="58">
        <f>IF(OR(L149="",L149=0),"",N149/L149)</f>
        <v/>
      </c>
      <c r="P149" s="104" t="n"/>
      <c r="Q149" s="104" t="n"/>
      <c r="R149" s="104" t="n"/>
      <c r="S149" s="104" t="n"/>
      <c r="T149" s="104" t="n"/>
      <c r="U149" s="104" t="n"/>
      <c r="V149" s="59">
        <f>IF(C149="","",IF(OR(H149="Resolved",H149="Denied"),IF(T149="","",T149-C149),TODAY()-C149))</f>
        <v/>
      </c>
      <c r="W149" s="104" t="n"/>
      <c r="X149" s="49" t="n"/>
    </row>
    <row r="150" ht="15" customHeight="1" s="48">
      <c r="A150" s="49" t="n"/>
      <c r="B150" s="104" t="n">
        <v>145</v>
      </c>
      <c r="C150" s="104" t="n"/>
      <c r="D150" s="104" t="n"/>
      <c r="E150" s="104" t="n"/>
      <c r="F150" s="104" t="n"/>
      <c r="G150" s="104" t="n"/>
      <c r="H150" s="104" t="n"/>
      <c r="I150" s="104" t="n"/>
      <c r="J150" s="104" t="n"/>
      <c r="K150" s="104" t="n"/>
      <c r="L150" s="54">
        <f>IF(J150="","",J150*K150)</f>
        <v/>
      </c>
      <c r="M150" s="107" t="n"/>
      <c r="N150" s="54">
        <f>IF(OR(L150="",M150=""),"",L150-M150)</f>
        <v/>
      </c>
      <c r="O150" s="55">
        <f>IF(OR(L150="",L150=0),"",N150/L150)</f>
        <v/>
      </c>
      <c r="P150" s="104" t="n"/>
      <c r="Q150" s="104" t="n"/>
      <c r="R150" s="104" t="n"/>
      <c r="S150" s="104" t="n"/>
      <c r="T150" s="104" t="n"/>
      <c r="U150" s="104" t="n"/>
      <c r="V150" s="56">
        <f>IF(C150="","",IF(OR(H150="Resolved",H150="Denied"),IF(T150="","",T150-C150),TODAY()-C150))</f>
        <v/>
      </c>
      <c r="W150" s="104" t="n"/>
      <c r="X150" s="49" t="n"/>
    </row>
    <row r="151" ht="15" customHeight="1" s="48">
      <c r="A151" s="49" t="n"/>
      <c r="B151" s="104" t="n">
        <v>146</v>
      </c>
      <c r="C151" s="104" t="n"/>
      <c r="D151" s="104" t="n"/>
      <c r="E151" s="104" t="n"/>
      <c r="F151" s="104" t="n"/>
      <c r="G151" s="104" t="n"/>
      <c r="H151" s="104" t="n"/>
      <c r="I151" s="104" t="n"/>
      <c r="J151" s="104" t="n"/>
      <c r="K151" s="104" t="n"/>
      <c r="L151" s="57">
        <f>IF(J151="","",J151*K151)</f>
        <v/>
      </c>
      <c r="M151" s="108" t="n"/>
      <c r="N151" s="57">
        <f>IF(OR(L151="",M151=""),"",L151-M151)</f>
        <v/>
      </c>
      <c r="O151" s="58">
        <f>IF(OR(L151="",L151=0),"",N151/L151)</f>
        <v/>
      </c>
      <c r="P151" s="104" t="n"/>
      <c r="Q151" s="104" t="n"/>
      <c r="R151" s="104" t="n"/>
      <c r="S151" s="104" t="n"/>
      <c r="T151" s="104" t="n"/>
      <c r="U151" s="104" t="n"/>
      <c r="V151" s="59">
        <f>IF(C151="","",IF(OR(H151="Resolved",H151="Denied"),IF(T151="","",T151-C151),TODAY()-C151))</f>
        <v/>
      </c>
      <c r="W151" s="104" t="n"/>
      <c r="X151" s="49" t="n"/>
    </row>
    <row r="152" ht="15" customHeight="1" s="48">
      <c r="A152" s="49" t="n"/>
      <c r="B152" s="104" t="n">
        <v>147</v>
      </c>
      <c r="C152" s="104" t="n"/>
      <c r="D152" s="104" t="n"/>
      <c r="E152" s="104" t="n"/>
      <c r="F152" s="104" t="n"/>
      <c r="G152" s="104" t="n"/>
      <c r="H152" s="104" t="n"/>
      <c r="I152" s="104" t="n"/>
      <c r="J152" s="104" t="n"/>
      <c r="K152" s="104" t="n"/>
      <c r="L152" s="54">
        <f>IF(J152="","",J152*K152)</f>
        <v/>
      </c>
      <c r="M152" s="107" t="n"/>
      <c r="N152" s="54">
        <f>IF(OR(L152="",M152=""),"",L152-M152)</f>
        <v/>
      </c>
      <c r="O152" s="55">
        <f>IF(OR(L152="",L152=0),"",N152/L152)</f>
        <v/>
      </c>
      <c r="P152" s="104" t="n"/>
      <c r="Q152" s="104" t="n"/>
      <c r="R152" s="104" t="n"/>
      <c r="S152" s="104" t="n"/>
      <c r="T152" s="104" t="n"/>
      <c r="U152" s="104" t="n"/>
      <c r="V152" s="56">
        <f>IF(C152="","",IF(OR(H152="Resolved",H152="Denied"),IF(T152="","",T152-C152),TODAY()-C152))</f>
        <v/>
      </c>
      <c r="W152" s="104" t="n"/>
      <c r="X152" s="49" t="n"/>
    </row>
    <row r="153" ht="15" customHeight="1" s="48">
      <c r="A153" s="49" t="n"/>
      <c r="B153" s="104" t="n">
        <v>148</v>
      </c>
      <c r="C153" s="104" t="n"/>
      <c r="D153" s="104" t="n"/>
      <c r="E153" s="104" t="n"/>
      <c r="F153" s="104" t="n"/>
      <c r="G153" s="104" t="n"/>
      <c r="H153" s="104" t="n"/>
      <c r="I153" s="104" t="n"/>
      <c r="J153" s="104" t="n"/>
      <c r="K153" s="104" t="n"/>
      <c r="L153" s="57">
        <f>IF(J153="","",J153*K153)</f>
        <v/>
      </c>
      <c r="M153" s="108" t="n"/>
      <c r="N153" s="57">
        <f>IF(OR(L153="",M153=""),"",L153-M153)</f>
        <v/>
      </c>
      <c r="O153" s="58">
        <f>IF(OR(L153="",L153=0),"",N153/L153)</f>
        <v/>
      </c>
      <c r="P153" s="104" t="n"/>
      <c r="Q153" s="104" t="n"/>
      <c r="R153" s="104" t="n"/>
      <c r="S153" s="104" t="n"/>
      <c r="T153" s="104" t="n"/>
      <c r="U153" s="104" t="n"/>
      <c r="V153" s="59">
        <f>IF(C153="","",IF(OR(H153="Resolved",H153="Denied"),IF(T153="","",T153-C153),TODAY()-C153))</f>
        <v/>
      </c>
      <c r="W153" s="104" t="n"/>
      <c r="X153" s="49" t="n"/>
    </row>
    <row r="154" ht="15" customHeight="1" s="48">
      <c r="A154" s="49" t="n"/>
      <c r="B154" s="104" t="n">
        <v>149</v>
      </c>
      <c r="C154" s="104" t="n"/>
      <c r="D154" s="104" t="n"/>
      <c r="E154" s="104" t="n"/>
      <c r="F154" s="104" t="n"/>
      <c r="G154" s="104" t="n"/>
      <c r="H154" s="104" t="n"/>
      <c r="I154" s="104" t="n"/>
      <c r="J154" s="104" t="n"/>
      <c r="K154" s="104" t="n"/>
      <c r="L154" s="54">
        <f>IF(J154="","",J154*K154)</f>
        <v/>
      </c>
      <c r="M154" s="107" t="n"/>
      <c r="N154" s="54">
        <f>IF(OR(L154="",M154=""),"",L154-M154)</f>
        <v/>
      </c>
      <c r="O154" s="55">
        <f>IF(OR(L154="",L154=0),"",N154/L154)</f>
        <v/>
      </c>
      <c r="P154" s="104" t="n"/>
      <c r="Q154" s="104" t="n"/>
      <c r="R154" s="104" t="n"/>
      <c r="S154" s="104" t="n"/>
      <c r="T154" s="104" t="n"/>
      <c r="U154" s="104" t="n"/>
      <c r="V154" s="56">
        <f>IF(C154="","",IF(OR(H154="Resolved",H154="Denied"),IF(T154="","",T154-C154),TODAY()-C154))</f>
        <v/>
      </c>
      <c r="W154" s="104" t="n"/>
      <c r="X154" s="49" t="n"/>
    </row>
    <row r="155" ht="15" customHeight="1" s="48">
      <c r="A155" s="49" t="n"/>
      <c r="B155" s="104" t="n">
        <v>150</v>
      </c>
      <c r="C155" s="104" t="n"/>
      <c r="D155" s="104" t="n"/>
      <c r="E155" s="104" t="n"/>
      <c r="F155" s="104" t="n"/>
      <c r="G155" s="104" t="n"/>
      <c r="H155" s="104" t="n"/>
      <c r="I155" s="104" t="n"/>
      <c r="J155" s="104" t="n"/>
      <c r="K155" s="104" t="n"/>
      <c r="L155" s="57">
        <f>IF(J155="","",J155*K155)</f>
        <v/>
      </c>
      <c r="M155" s="108" t="n"/>
      <c r="N155" s="57">
        <f>IF(OR(L155="",M155=""),"",L155-M155)</f>
        <v/>
      </c>
      <c r="O155" s="58">
        <f>IF(OR(L155="",L155=0),"",N155/L155)</f>
        <v/>
      </c>
      <c r="P155" s="104" t="n"/>
      <c r="Q155" s="104" t="n"/>
      <c r="R155" s="104" t="n"/>
      <c r="S155" s="104" t="n"/>
      <c r="T155" s="104" t="n"/>
      <c r="U155" s="104" t="n"/>
      <c r="V155" s="59">
        <f>IF(C155="","",IF(OR(H155="Resolved",H155="Denied"),IF(T155="","",T155-C155),TODAY()-C155))</f>
        <v/>
      </c>
      <c r="W155" s="104" t="n"/>
      <c r="X155" s="49" t="n"/>
    </row>
    <row r="156" ht="15" customHeight="1" s="48">
      <c r="A156" s="49" t="n"/>
      <c r="B156" s="104" t="n">
        <v>151</v>
      </c>
      <c r="C156" s="104" t="n"/>
      <c r="D156" s="104" t="n"/>
      <c r="E156" s="104" t="n"/>
      <c r="F156" s="104" t="n"/>
      <c r="G156" s="104" t="n"/>
      <c r="H156" s="104" t="n"/>
      <c r="I156" s="104" t="n"/>
      <c r="J156" s="104" t="n"/>
      <c r="K156" s="104" t="n"/>
      <c r="L156" s="54">
        <f>IF(J156="","",J156*K156)</f>
        <v/>
      </c>
      <c r="M156" s="107" t="n"/>
      <c r="N156" s="54">
        <f>IF(OR(L156="",M156=""),"",L156-M156)</f>
        <v/>
      </c>
      <c r="O156" s="55">
        <f>IF(OR(L156="",L156=0),"",N156/L156)</f>
        <v/>
      </c>
      <c r="P156" s="104" t="n"/>
      <c r="Q156" s="104" t="n"/>
      <c r="R156" s="104" t="n"/>
      <c r="S156" s="104" t="n"/>
      <c r="T156" s="104" t="n"/>
      <c r="U156" s="104" t="n"/>
      <c r="V156" s="56">
        <f>IF(C156="","",IF(OR(H156="Resolved",H156="Denied"),IF(T156="","",T156-C156),TODAY()-C156))</f>
        <v/>
      </c>
      <c r="W156" s="104" t="n"/>
      <c r="X156" s="49" t="n"/>
    </row>
    <row r="157" ht="15" customHeight="1" s="48">
      <c r="A157" s="49" t="n"/>
      <c r="B157" s="104" t="n">
        <v>152</v>
      </c>
      <c r="C157" s="104" t="n"/>
      <c r="D157" s="104" t="n"/>
      <c r="E157" s="104" t="n"/>
      <c r="F157" s="104" t="n"/>
      <c r="G157" s="104" t="n"/>
      <c r="H157" s="104" t="n"/>
      <c r="I157" s="104" t="n"/>
      <c r="J157" s="104" t="n"/>
      <c r="K157" s="104" t="n"/>
      <c r="L157" s="57">
        <f>IF(J157="","",J157*K157)</f>
        <v/>
      </c>
      <c r="M157" s="108" t="n"/>
      <c r="N157" s="57">
        <f>IF(OR(L157="",M157=""),"",L157-M157)</f>
        <v/>
      </c>
      <c r="O157" s="58">
        <f>IF(OR(L157="",L157=0),"",N157/L157)</f>
        <v/>
      </c>
      <c r="P157" s="104" t="n"/>
      <c r="Q157" s="104" t="n"/>
      <c r="R157" s="104" t="n"/>
      <c r="S157" s="104" t="n"/>
      <c r="T157" s="104" t="n"/>
      <c r="U157" s="104" t="n"/>
      <c r="V157" s="59">
        <f>IF(C157="","",IF(OR(H157="Resolved",H157="Denied"),IF(T157="","",T157-C157),TODAY()-C157))</f>
        <v/>
      </c>
      <c r="W157" s="104" t="n"/>
      <c r="X157" s="49" t="n"/>
    </row>
    <row r="158" ht="15" customHeight="1" s="48">
      <c r="A158" s="49" t="n"/>
      <c r="B158" s="104" t="n">
        <v>153</v>
      </c>
      <c r="C158" s="104" t="n"/>
      <c r="D158" s="104" t="n"/>
      <c r="E158" s="104" t="n"/>
      <c r="F158" s="104" t="n"/>
      <c r="G158" s="104" t="n"/>
      <c r="H158" s="104" t="n"/>
      <c r="I158" s="104" t="n"/>
      <c r="J158" s="104" t="n"/>
      <c r="K158" s="104" t="n"/>
      <c r="L158" s="54">
        <f>IF(J158="","",J158*K158)</f>
        <v/>
      </c>
      <c r="M158" s="107" t="n"/>
      <c r="N158" s="54">
        <f>IF(OR(L158="",M158=""),"",L158-M158)</f>
        <v/>
      </c>
      <c r="O158" s="55">
        <f>IF(OR(L158="",L158=0),"",N158/L158)</f>
        <v/>
      </c>
      <c r="P158" s="104" t="n"/>
      <c r="Q158" s="104" t="n"/>
      <c r="R158" s="104" t="n"/>
      <c r="S158" s="104" t="n"/>
      <c r="T158" s="104" t="n"/>
      <c r="U158" s="104" t="n"/>
      <c r="V158" s="56">
        <f>IF(C158="","",IF(OR(H158="Resolved",H158="Denied"),IF(T158="","",T158-C158),TODAY()-C158))</f>
        <v/>
      </c>
      <c r="W158" s="104" t="n"/>
      <c r="X158" s="49" t="n"/>
    </row>
    <row r="159" ht="15" customHeight="1" s="48">
      <c r="A159" s="49" t="n"/>
      <c r="B159" s="104" t="n">
        <v>154</v>
      </c>
      <c r="C159" s="104" t="n"/>
      <c r="D159" s="104" t="n"/>
      <c r="E159" s="104" t="n"/>
      <c r="F159" s="104" t="n"/>
      <c r="G159" s="104" t="n"/>
      <c r="H159" s="104" t="n"/>
      <c r="I159" s="104" t="n"/>
      <c r="J159" s="104" t="n"/>
      <c r="K159" s="104" t="n"/>
      <c r="L159" s="57">
        <f>IF(J159="","",J159*K159)</f>
        <v/>
      </c>
      <c r="M159" s="108" t="n"/>
      <c r="N159" s="57">
        <f>IF(OR(L159="",M159=""),"",L159-M159)</f>
        <v/>
      </c>
      <c r="O159" s="58">
        <f>IF(OR(L159="",L159=0),"",N159/L159)</f>
        <v/>
      </c>
      <c r="P159" s="104" t="n"/>
      <c r="Q159" s="104" t="n"/>
      <c r="R159" s="104" t="n"/>
      <c r="S159" s="104" t="n"/>
      <c r="T159" s="104" t="n"/>
      <c r="U159" s="104" t="n"/>
      <c r="V159" s="59">
        <f>IF(C159="","",IF(OR(H159="Resolved",H159="Denied"),IF(T159="","",T159-C159),TODAY()-C159))</f>
        <v/>
      </c>
      <c r="W159" s="104" t="n"/>
      <c r="X159" s="49" t="n"/>
    </row>
    <row r="160" ht="15" customHeight="1" s="48">
      <c r="A160" s="49" t="n"/>
      <c r="B160" s="104" t="n">
        <v>155</v>
      </c>
      <c r="C160" s="104" t="n"/>
      <c r="D160" s="104" t="n"/>
      <c r="E160" s="104" t="n"/>
      <c r="F160" s="104" t="n"/>
      <c r="G160" s="104" t="n"/>
      <c r="H160" s="104" t="n"/>
      <c r="I160" s="104" t="n"/>
      <c r="J160" s="104" t="n"/>
      <c r="K160" s="104" t="n"/>
      <c r="L160" s="54">
        <f>IF(J160="","",J160*K160)</f>
        <v/>
      </c>
      <c r="M160" s="107" t="n"/>
      <c r="N160" s="54">
        <f>IF(OR(L160="",M160=""),"",L160-M160)</f>
        <v/>
      </c>
      <c r="O160" s="55">
        <f>IF(OR(L160="",L160=0),"",N160/L160)</f>
        <v/>
      </c>
      <c r="P160" s="104" t="n"/>
      <c r="Q160" s="104" t="n"/>
      <c r="R160" s="104" t="n"/>
      <c r="S160" s="104" t="n"/>
      <c r="T160" s="104" t="n"/>
      <c r="U160" s="104" t="n"/>
      <c r="V160" s="56">
        <f>IF(C160="","",IF(OR(H160="Resolved",H160="Denied"),IF(T160="","",T160-C160),TODAY()-C160))</f>
        <v/>
      </c>
      <c r="W160" s="104" t="n"/>
      <c r="X160" s="49" t="n"/>
    </row>
    <row r="161" ht="15" customHeight="1" s="48">
      <c r="A161" s="49" t="n"/>
      <c r="B161" s="104" t="n">
        <v>156</v>
      </c>
      <c r="C161" s="104" t="n"/>
      <c r="D161" s="104" t="n"/>
      <c r="E161" s="104" t="n"/>
      <c r="F161" s="104" t="n"/>
      <c r="G161" s="104" t="n"/>
      <c r="H161" s="104" t="n"/>
      <c r="I161" s="104" t="n"/>
      <c r="J161" s="104" t="n"/>
      <c r="K161" s="104" t="n"/>
      <c r="L161" s="57">
        <f>IF(J161="","",J161*K161)</f>
        <v/>
      </c>
      <c r="M161" s="108" t="n"/>
      <c r="N161" s="57">
        <f>IF(OR(L161="",M161=""),"",L161-M161)</f>
        <v/>
      </c>
      <c r="O161" s="58">
        <f>IF(OR(L161="",L161=0),"",N161/L161)</f>
        <v/>
      </c>
      <c r="P161" s="104" t="n"/>
      <c r="Q161" s="104" t="n"/>
      <c r="R161" s="104" t="n"/>
      <c r="S161" s="104" t="n"/>
      <c r="T161" s="104" t="n"/>
      <c r="U161" s="104" t="n"/>
      <c r="V161" s="59">
        <f>IF(C161="","",IF(OR(H161="Resolved",H161="Denied"),IF(T161="","",T161-C161),TODAY()-C161))</f>
        <v/>
      </c>
      <c r="W161" s="104" t="n"/>
      <c r="X161" s="49" t="n"/>
    </row>
    <row r="162" ht="15" customHeight="1" s="48">
      <c r="A162" s="49" t="n"/>
      <c r="B162" s="104" t="n">
        <v>157</v>
      </c>
      <c r="C162" s="104" t="n"/>
      <c r="D162" s="104" t="n"/>
      <c r="E162" s="104" t="n"/>
      <c r="F162" s="104" t="n"/>
      <c r="G162" s="104" t="n"/>
      <c r="H162" s="104" t="n"/>
      <c r="I162" s="104" t="n"/>
      <c r="J162" s="104" t="n"/>
      <c r="K162" s="104" t="n"/>
      <c r="L162" s="54">
        <f>IF(J162="","",J162*K162)</f>
        <v/>
      </c>
      <c r="M162" s="107" t="n"/>
      <c r="N162" s="54">
        <f>IF(OR(L162="",M162=""),"",L162-M162)</f>
        <v/>
      </c>
      <c r="O162" s="55">
        <f>IF(OR(L162="",L162=0),"",N162/L162)</f>
        <v/>
      </c>
      <c r="P162" s="104" t="n"/>
      <c r="Q162" s="104" t="n"/>
      <c r="R162" s="104" t="n"/>
      <c r="S162" s="104" t="n"/>
      <c r="T162" s="104" t="n"/>
      <c r="U162" s="104" t="n"/>
      <c r="V162" s="56">
        <f>IF(C162="","",IF(OR(H162="Resolved",H162="Denied"),IF(T162="","",T162-C162),TODAY()-C162))</f>
        <v/>
      </c>
      <c r="W162" s="104" t="n"/>
      <c r="X162" s="49" t="n"/>
    </row>
    <row r="163" ht="15" customHeight="1" s="48">
      <c r="A163" s="49" t="n"/>
      <c r="B163" s="104" t="n">
        <v>158</v>
      </c>
      <c r="C163" s="104" t="n"/>
      <c r="D163" s="104" t="n"/>
      <c r="E163" s="104" t="n"/>
      <c r="F163" s="104" t="n"/>
      <c r="G163" s="104" t="n"/>
      <c r="H163" s="104" t="n"/>
      <c r="I163" s="104" t="n"/>
      <c r="J163" s="104" t="n"/>
      <c r="K163" s="104" t="n"/>
      <c r="L163" s="57">
        <f>IF(J163="","",J163*K163)</f>
        <v/>
      </c>
      <c r="M163" s="108" t="n"/>
      <c r="N163" s="57">
        <f>IF(OR(L163="",M163=""),"",L163-M163)</f>
        <v/>
      </c>
      <c r="O163" s="58">
        <f>IF(OR(L163="",L163=0),"",N163/L163)</f>
        <v/>
      </c>
      <c r="P163" s="104" t="n"/>
      <c r="Q163" s="104" t="n"/>
      <c r="R163" s="104" t="n"/>
      <c r="S163" s="104" t="n"/>
      <c r="T163" s="104" t="n"/>
      <c r="U163" s="104" t="n"/>
      <c r="V163" s="59">
        <f>IF(C163="","",IF(OR(H163="Resolved",H163="Denied"),IF(T163="","",T163-C163),TODAY()-C163))</f>
        <v/>
      </c>
      <c r="W163" s="104" t="n"/>
      <c r="X163" s="49" t="n"/>
    </row>
    <row r="164" ht="15" customHeight="1" s="48">
      <c r="A164" s="49" t="n"/>
      <c r="B164" s="104" t="n">
        <v>159</v>
      </c>
      <c r="C164" s="104" t="n"/>
      <c r="D164" s="104" t="n"/>
      <c r="E164" s="104" t="n"/>
      <c r="F164" s="104" t="n"/>
      <c r="G164" s="104" t="n"/>
      <c r="H164" s="104" t="n"/>
      <c r="I164" s="104" t="n"/>
      <c r="J164" s="104" t="n"/>
      <c r="K164" s="104" t="n"/>
      <c r="L164" s="54">
        <f>IF(J164="","",J164*K164)</f>
        <v/>
      </c>
      <c r="M164" s="107" t="n"/>
      <c r="N164" s="54">
        <f>IF(OR(L164="",M164=""),"",L164-M164)</f>
        <v/>
      </c>
      <c r="O164" s="55">
        <f>IF(OR(L164="",L164=0),"",N164/L164)</f>
        <v/>
      </c>
      <c r="P164" s="104" t="n"/>
      <c r="Q164" s="104" t="n"/>
      <c r="R164" s="104" t="n"/>
      <c r="S164" s="104" t="n"/>
      <c r="T164" s="104" t="n"/>
      <c r="U164" s="104" t="n"/>
      <c r="V164" s="56">
        <f>IF(C164="","",IF(OR(H164="Resolved",H164="Denied"),IF(T164="","",T164-C164),TODAY()-C164))</f>
        <v/>
      </c>
      <c r="W164" s="104" t="n"/>
      <c r="X164" s="49" t="n"/>
    </row>
    <row r="165" ht="15" customHeight="1" s="48">
      <c r="A165" s="49" t="n"/>
      <c r="B165" s="104" t="n">
        <v>160</v>
      </c>
      <c r="C165" s="104" t="n"/>
      <c r="D165" s="104" t="n"/>
      <c r="E165" s="104" t="n"/>
      <c r="F165" s="104" t="n"/>
      <c r="G165" s="104" t="n"/>
      <c r="H165" s="104" t="n"/>
      <c r="I165" s="104" t="n"/>
      <c r="J165" s="104" t="n"/>
      <c r="K165" s="104" t="n"/>
      <c r="L165" s="57">
        <f>IF(J165="","",J165*K165)</f>
        <v/>
      </c>
      <c r="M165" s="108" t="n"/>
      <c r="N165" s="57">
        <f>IF(OR(L165="",M165=""),"",L165-M165)</f>
        <v/>
      </c>
      <c r="O165" s="58">
        <f>IF(OR(L165="",L165=0),"",N165/L165)</f>
        <v/>
      </c>
      <c r="P165" s="104" t="n"/>
      <c r="Q165" s="104" t="n"/>
      <c r="R165" s="104" t="n"/>
      <c r="S165" s="104" t="n"/>
      <c r="T165" s="104" t="n"/>
      <c r="U165" s="104" t="n"/>
      <c r="V165" s="59">
        <f>IF(C165="","",IF(OR(H165="Resolved",H165="Denied"),IF(T165="","",T165-C165),TODAY()-C165))</f>
        <v/>
      </c>
      <c r="W165" s="104" t="n"/>
      <c r="X165" s="49" t="n"/>
    </row>
    <row r="166" ht="15" customHeight="1" s="48">
      <c r="A166" s="49" t="n"/>
      <c r="B166" s="104" t="n">
        <v>161</v>
      </c>
      <c r="C166" s="104" t="n"/>
      <c r="D166" s="104" t="n"/>
      <c r="E166" s="104" t="n"/>
      <c r="F166" s="104" t="n"/>
      <c r="G166" s="104" t="n"/>
      <c r="H166" s="104" t="n"/>
      <c r="I166" s="104" t="n"/>
      <c r="J166" s="104" t="n"/>
      <c r="K166" s="104" t="n"/>
      <c r="L166" s="54">
        <f>IF(J166="","",J166*K166)</f>
        <v/>
      </c>
      <c r="M166" s="107" t="n"/>
      <c r="N166" s="54">
        <f>IF(OR(L166="",M166=""),"",L166-M166)</f>
        <v/>
      </c>
      <c r="O166" s="55">
        <f>IF(OR(L166="",L166=0),"",N166/L166)</f>
        <v/>
      </c>
      <c r="P166" s="104" t="n"/>
      <c r="Q166" s="104" t="n"/>
      <c r="R166" s="104" t="n"/>
      <c r="S166" s="104" t="n"/>
      <c r="T166" s="104" t="n"/>
      <c r="U166" s="104" t="n"/>
      <c r="V166" s="56">
        <f>IF(C166="","",IF(OR(H166="Resolved",H166="Denied"),IF(T166="","",T166-C166),TODAY()-C166))</f>
        <v/>
      </c>
      <c r="W166" s="104" t="n"/>
      <c r="X166" s="49" t="n"/>
    </row>
    <row r="167" ht="15" customHeight="1" s="48">
      <c r="A167" s="49" t="n"/>
      <c r="B167" s="104" t="n">
        <v>162</v>
      </c>
      <c r="C167" s="104" t="n"/>
      <c r="D167" s="104" t="n"/>
      <c r="E167" s="104" t="n"/>
      <c r="F167" s="104" t="n"/>
      <c r="G167" s="104" t="n"/>
      <c r="H167" s="104" t="n"/>
      <c r="I167" s="104" t="n"/>
      <c r="J167" s="104" t="n"/>
      <c r="K167" s="104" t="n"/>
      <c r="L167" s="57">
        <f>IF(J167="","",J167*K167)</f>
        <v/>
      </c>
      <c r="M167" s="108" t="n"/>
      <c r="N167" s="57">
        <f>IF(OR(L167="",M167=""),"",L167-M167)</f>
        <v/>
      </c>
      <c r="O167" s="58">
        <f>IF(OR(L167="",L167=0),"",N167/L167)</f>
        <v/>
      </c>
      <c r="P167" s="104" t="n"/>
      <c r="Q167" s="104" t="n"/>
      <c r="R167" s="104" t="n"/>
      <c r="S167" s="104" t="n"/>
      <c r="T167" s="104" t="n"/>
      <c r="U167" s="104" t="n"/>
      <c r="V167" s="59">
        <f>IF(C167="","",IF(OR(H167="Resolved",H167="Denied"),IF(T167="","",T167-C167),TODAY()-C167))</f>
        <v/>
      </c>
      <c r="W167" s="104" t="n"/>
      <c r="X167" s="49" t="n"/>
    </row>
    <row r="168" ht="15" customHeight="1" s="48">
      <c r="A168" s="49" t="n"/>
      <c r="B168" s="104" t="n">
        <v>163</v>
      </c>
      <c r="C168" s="104" t="n"/>
      <c r="D168" s="104" t="n"/>
      <c r="E168" s="104" t="n"/>
      <c r="F168" s="104" t="n"/>
      <c r="G168" s="104" t="n"/>
      <c r="H168" s="104" t="n"/>
      <c r="I168" s="104" t="n"/>
      <c r="J168" s="104" t="n"/>
      <c r="K168" s="104" t="n"/>
      <c r="L168" s="54">
        <f>IF(J168="","",J168*K168)</f>
        <v/>
      </c>
      <c r="M168" s="107" t="n"/>
      <c r="N168" s="54">
        <f>IF(OR(L168="",M168=""),"",L168-M168)</f>
        <v/>
      </c>
      <c r="O168" s="55">
        <f>IF(OR(L168="",L168=0),"",N168/L168)</f>
        <v/>
      </c>
      <c r="P168" s="104" t="n"/>
      <c r="Q168" s="104" t="n"/>
      <c r="R168" s="104" t="n"/>
      <c r="S168" s="104" t="n"/>
      <c r="T168" s="104" t="n"/>
      <c r="U168" s="104" t="n"/>
      <c r="V168" s="56">
        <f>IF(C168="","",IF(OR(H168="Resolved",H168="Denied"),IF(T168="","",T168-C168),TODAY()-C168))</f>
        <v/>
      </c>
      <c r="W168" s="104" t="n"/>
      <c r="X168" s="49" t="n"/>
    </row>
    <row r="169" ht="15" customHeight="1" s="48">
      <c r="A169" s="49" t="n"/>
      <c r="B169" s="104" t="n">
        <v>164</v>
      </c>
      <c r="C169" s="104" t="n"/>
      <c r="D169" s="104" t="n"/>
      <c r="E169" s="104" t="n"/>
      <c r="F169" s="104" t="n"/>
      <c r="G169" s="104" t="n"/>
      <c r="H169" s="104" t="n"/>
      <c r="I169" s="104" t="n"/>
      <c r="J169" s="104" t="n"/>
      <c r="K169" s="104" t="n"/>
      <c r="L169" s="57">
        <f>IF(J169="","",J169*K169)</f>
        <v/>
      </c>
      <c r="M169" s="108" t="n"/>
      <c r="N169" s="57">
        <f>IF(OR(L169="",M169=""),"",L169-M169)</f>
        <v/>
      </c>
      <c r="O169" s="58">
        <f>IF(OR(L169="",L169=0),"",N169/L169)</f>
        <v/>
      </c>
      <c r="P169" s="104" t="n"/>
      <c r="Q169" s="104" t="n"/>
      <c r="R169" s="104" t="n"/>
      <c r="S169" s="104" t="n"/>
      <c r="T169" s="104" t="n"/>
      <c r="U169" s="104" t="n"/>
      <c r="V169" s="59">
        <f>IF(C169="","",IF(OR(H169="Resolved",H169="Denied"),IF(T169="","",T169-C169),TODAY()-C169))</f>
        <v/>
      </c>
      <c r="W169" s="104" t="n"/>
      <c r="X169" s="49" t="n"/>
    </row>
    <row r="170" ht="15" customHeight="1" s="48">
      <c r="A170" s="49" t="n"/>
      <c r="B170" s="104" t="n">
        <v>165</v>
      </c>
      <c r="C170" s="104" t="n"/>
      <c r="D170" s="104" t="n"/>
      <c r="E170" s="104" t="n"/>
      <c r="F170" s="104" t="n"/>
      <c r="G170" s="104" t="n"/>
      <c r="H170" s="104" t="n"/>
      <c r="I170" s="104" t="n"/>
      <c r="J170" s="104" t="n"/>
      <c r="K170" s="104" t="n"/>
      <c r="L170" s="54">
        <f>IF(J170="","",J170*K170)</f>
        <v/>
      </c>
      <c r="M170" s="107" t="n"/>
      <c r="N170" s="54">
        <f>IF(OR(L170="",M170=""),"",L170-M170)</f>
        <v/>
      </c>
      <c r="O170" s="55">
        <f>IF(OR(L170="",L170=0),"",N170/L170)</f>
        <v/>
      </c>
      <c r="P170" s="104" t="n"/>
      <c r="Q170" s="104" t="n"/>
      <c r="R170" s="104" t="n"/>
      <c r="S170" s="104" t="n"/>
      <c r="T170" s="104" t="n"/>
      <c r="U170" s="104" t="n"/>
      <c r="V170" s="56">
        <f>IF(C170="","",IF(OR(H170="Resolved",H170="Denied"),IF(T170="","",T170-C170),TODAY()-C170))</f>
        <v/>
      </c>
      <c r="W170" s="104" t="n"/>
      <c r="X170" s="49" t="n"/>
    </row>
    <row r="171" ht="15" customHeight="1" s="48">
      <c r="A171" s="49" t="n"/>
      <c r="B171" s="104" t="n">
        <v>166</v>
      </c>
      <c r="C171" s="104" t="n"/>
      <c r="D171" s="104" t="n"/>
      <c r="E171" s="104" t="n"/>
      <c r="F171" s="104" t="n"/>
      <c r="G171" s="104" t="n"/>
      <c r="H171" s="104" t="n"/>
      <c r="I171" s="104" t="n"/>
      <c r="J171" s="104" t="n"/>
      <c r="K171" s="104" t="n"/>
      <c r="L171" s="57">
        <f>IF(J171="","",J171*K171)</f>
        <v/>
      </c>
      <c r="M171" s="108" t="n"/>
      <c r="N171" s="57">
        <f>IF(OR(L171="",M171=""),"",L171-M171)</f>
        <v/>
      </c>
      <c r="O171" s="58">
        <f>IF(OR(L171="",L171=0),"",N171/L171)</f>
        <v/>
      </c>
      <c r="P171" s="104" t="n"/>
      <c r="Q171" s="104" t="n"/>
      <c r="R171" s="104" t="n"/>
      <c r="S171" s="104" t="n"/>
      <c r="T171" s="104" t="n"/>
      <c r="U171" s="104" t="n"/>
      <c r="V171" s="59">
        <f>IF(C171="","",IF(OR(H171="Resolved",H171="Denied"),IF(T171="","",T171-C171),TODAY()-C171))</f>
        <v/>
      </c>
      <c r="W171" s="104" t="n"/>
      <c r="X171" s="49" t="n"/>
    </row>
    <row r="172" ht="15" customHeight="1" s="48">
      <c r="A172" s="49" t="n"/>
      <c r="B172" s="104" t="n">
        <v>167</v>
      </c>
      <c r="C172" s="104" t="n"/>
      <c r="D172" s="104" t="n"/>
      <c r="E172" s="104" t="n"/>
      <c r="F172" s="104" t="n"/>
      <c r="G172" s="104" t="n"/>
      <c r="H172" s="104" t="n"/>
      <c r="I172" s="104" t="n"/>
      <c r="J172" s="104" t="n"/>
      <c r="K172" s="104" t="n"/>
      <c r="L172" s="54">
        <f>IF(J172="","",J172*K172)</f>
        <v/>
      </c>
      <c r="M172" s="107" t="n"/>
      <c r="N172" s="54">
        <f>IF(OR(L172="",M172=""),"",L172-M172)</f>
        <v/>
      </c>
      <c r="O172" s="55">
        <f>IF(OR(L172="",L172=0),"",N172/L172)</f>
        <v/>
      </c>
      <c r="P172" s="104" t="n"/>
      <c r="Q172" s="104" t="n"/>
      <c r="R172" s="104" t="n"/>
      <c r="S172" s="104" t="n"/>
      <c r="T172" s="104" t="n"/>
      <c r="U172" s="104" t="n"/>
      <c r="V172" s="56">
        <f>IF(C172="","",IF(OR(H172="Resolved",H172="Denied"),IF(T172="","",T172-C172),TODAY()-C172))</f>
        <v/>
      </c>
      <c r="W172" s="104" t="n"/>
      <c r="X172" s="49" t="n"/>
    </row>
    <row r="173" ht="15" customHeight="1" s="48">
      <c r="A173" s="49" t="n"/>
      <c r="B173" s="104" t="n">
        <v>168</v>
      </c>
      <c r="C173" s="104" t="n"/>
      <c r="D173" s="104" t="n"/>
      <c r="E173" s="104" t="n"/>
      <c r="F173" s="104" t="n"/>
      <c r="G173" s="104" t="n"/>
      <c r="H173" s="104" t="n"/>
      <c r="I173" s="104" t="n"/>
      <c r="J173" s="104" t="n"/>
      <c r="K173" s="104" t="n"/>
      <c r="L173" s="57">
        <f>IF(J173="","",J173*K173)</f>
        <v/>
      </c>
      <c r="M173" s="108" t="n"/>
      <c r="N173" s="57">
        <f>IF(OR(L173="",M173=""),"",L173-M173)</f>
        <v/>
      </c>
      <c r="O173" s="58">
        <f>IF(OR(L173="",L173=0),"",N173/L173)</f>
        <v/>
      </c>
      <c r="P173" s="104" t="n"/>
      <c r="Q173" s="104" t="n"/>
      <c r="R173" s="104" t="n"/>
      <c r="S173" s="104" t="n"/>
      <c r="T173" s="104" t="n"/>
      <c r="U173" s="104" t="n"/>
      <c r="V173" s="59">
        <f>IF(C173="","",IF(OR(H173="Resolved",H173="Denied"),IF(T173="","",T173-C173),TODAY()-C173))</f>
        <v/>
      </c>
      <c r="W173" s="104" t="n"/>
      <c r="X173" s="49" t="n"/>
    </row>
    <row r="174" ht="15" customHeight="1" s="48">
      <c r="A174" s="49" t="n"/>
      <c r="B174" s="104" t="n">
        <v>169</v>
      </c>
      <c r="C174" s="104" t="n"/>
      <c r="D174" s="104" t="n"/>
      <c r="E174" s="104" t="n"/>
      <c r="F174" s="104" t="n"/>
      <c r="G174" s="104" t="n"/>
      <c r="H174" s="104" t="n"/>
      <c r="I174" s="104" t="n"/>
      <c r="J174" s="104" t="n"/>
      <c r="K174" s="104" t="n"/>
      <c r="L174" s="54">
        <f>IF(J174="","",J174*K174)</f>
        <v/>
      </c>
      <c r="M174" s="107" t="n"/>
      <c r="N174" s="54">
        <f>IF(OR(L174="",M174=""),"",L174-M174)</f>
        <v/>
      </c>
      <c r="O174" s="55">
        <f>IF(OR(L174="",L174=0),"",N174/L174)</f>
        <v/>
      </c>
      <c r="P174" s="104" t="n"/>
      <c r="Q174" s="104" t="n"/>
      <c r="R174" s="104" t="n"/>
      <c r="S174" s="104" t="n"/>
      <c r="T174" s="104" t="n"/>
      <c r="U174" s="104" t="n"/>
      <c r="V174" s="56">
        <f>IF(C174="","",IF(OR(H174="Resolved",H174="Denied"),IF(T174="","",T174-C174),TODAY()-C174))</f>
        <v/>
      </c>
      <c r="W174" s="104" t="n"/>
      <c r="X174" s="49" t="n"/>
    </row>
    <row r="175" ht="15" customHeight="1" s="48">
      <c r="A175" s="49" t="n"/>
      <c r="B175" s="104" t="n">
        <v>170</v>
      </c>
      <c r="C175" s="104" t="n"/>
      <c r="D175" s="104" t="n"/>
      <c r="E175" s="104" t="n"/>
      <c r="F175" s="104" t="n"/>
      <c r="G175" s="104" t="n"/>
      <c r="H175" s="104" t="n"/>
      <c r="I175" s="104" t="n"/>
      <c r="J175" s="104" t="n"/>
      <c r="K175" s="104" t="n"/>
      <c r="L175" s="57">
        <f>IF(J175="","",J175*K175)</f>
        <v/>
      </c>
      <c r="M175" s="108" t="n"/>
      <c r="N175" s="57">
        <f>IF(OR(L175="",M175=""),"",L175-M175)</f>
        <v/>
      </c>
      <c r="O175" s="58">
        <f>IF(OR(L175="",L175=0),"",N175/L175)</f>
        <v/>
      </c>
      <c r="P175" s="104" t="n"/>
      <c r="Q175" s="104" t="n"/>
      <c r="R175" s="104" t="n"/>
      <c r="S175" s="104" t="n"/>
      <c r="T175" s="104" t="n"/>
      <c r="U175" s="104" t="n"/>
      <c r="V175" s="59">
        <f>IF(C175="","",IF(OR(H175="Resolved",H175="Denied"),IF(T175="","",T175-C175),TODAY()-C175))</f>
        <v/>
      </c>
      <c r="W175" s="104" t="n"/>
      <c r="X175" s="49" t="n"/>
    </row>
    <row r="176" ht="15" customHeight="1" s="48">
      <c r="A176" s="49" t="n"/>
      <c r="B176" s="104" t="n">
        <v>171</v>
      </c>
      <c r="C176" s="104" t="n"/>
      <c r="D176" s="104" t="n"/>
      <c r="E176" s="104" t="n"/>
      <c r="F176" s="104" t="n"/>
      <c r="G176" s="104" t="n"/>
      <c r="H176" s="104" t="n"/>
      <c r="I176" s="104" t="n"/>
      <c r="J176" s="104" t="n"/>
      <c r="K176" s="104" t="n"/>
      <c r="L176" s="54">
        <f>IF(J176="","",J176*K176)</f>
        <v/>
      </c>
      <c r="M176" s="107" t="n"/>
      <c r="N176" s="54">
        <f>IF(OR(L176="",M176=""),"",L176-M176)</f>
        <v/>
      </c>
      <c r="O176" s="55">
        <f>IF(OR(L176="",L176=0),"",N176/L176)</f>
        <v/>
      </c>
      <c r="P176" s="104" t="n"/>
      <c r="Q176" s="104" t="n"/>
      <c r="R176" s="104" t="n"/>
      <c r="S176" s="104" t="n"/>
      <c r="T176" s="104" t="n"/>
      <c r="U176" s="104" t="n"/>
      <c r="V176" s="56">
        <f>IF(C176="","",IF(OR(H176="Resolved",H176="Denied"),IF(T176="","",T176-C176),TODAY()-C176))</f>
        <v/>
      </c>
      <c r="W176" s="104" t="n"/>
      <c r="X176" s="49" t="n"/>
    </row>
    <row r="177" ht="15" customHeight="1" s="48">
      <c r="A177" s="49" t="n"/>
      <c r="B177" s="104" t="n">
        <v>172</v>
      </c>
      <c r="C177" s="104" t="n"/>
      <c r="D177" s="104" t="n"/>
      <c r="E177" s="104" t="n"/>
      <c r="F177" s="104" t="n"/>
      <c r="G177" s="104" t="n"/>
      <c r="H177" s="104" t="n"/>
      <c r="I177" s="104" t="n"/>
      <c r="J177" s="104" t="n"/>
      <c r="K177" s="104" t="n"/>
      <c r="L177" s="57">
        <f>IF(J177="","",J177*K177)</f>
        <v/>
      </c>
      <c r="M177" s="108" t="n"/>
      <c r="N177" s="57">
        <f>IF(OR(L177="",M177=""),"",L177-M177)</f>
        <v/>
      </c>
      <c r="O177" s="58">
        <f>IF(OR(L177="",L177=0),"",N177/L177)</f>
        <v/>
      </c>
      <c r="P177" s="104" t="n"/>
      <c r="Q177" s="104" t="n"/>
      <c r="R177" s="104" t="n"/>
      <c r="S177" s="104" t="n"/>
      <c r="T177" s="104" t="n"/>
      <c r="U177" s="104" t="n"/>
      <c r="V177" s="59">
        <f>IF(C177="","",IF(OR(H177="Resolved",H177="Denied"),IF(T177="","",T177-C177),TODAY()-C177))</f>
        <v/>
      </c>
      <c r="W177" s="104" t="n"/>
      <c r="X177" s="49" t="n"/>
    </row>
    <row r="178" ht="15" customHeight="1" s="48">
      <c r="A178" s="49" t="n"/>
      <c r="B178" s="104" t="n">
        <v>173</v>
      </c>
      <c r="C178" s="104" t="n"/>
      <c r="D178" s="104" t="n"/>
      <c r="E178" s="104" t="n"/>
      <c r="F178" s="104" t="n"/>
      <c r="G178" s="104" t="n"/>
      <c r="H178" s="104" t="n"/>
      <c r="I178" s="104" t="n"/>
      <c r="J178" s="104" t="n"/>
      <c r="K178" s="104" t="n"/>
      <c r="L178" s="54">
        <f>IF(J178="","",J178*K178)</f>
        <v/>
      </c>
      <c r="M178" s="107" t="n"/>
      <c r="N178" s="54">
        <f>IF(OR(L178="",M178=""),"",L178-M178)</f>
        <v/>
      </c>
      <c r="O178" s="55">
        <f>IF(OR(L178="",L178=0),"",N178/L178)</f>
        <v/>
      </c>
      <c r="P178" s="104" t="n"/>
      <c r="Q178" s="104" t="n"/>
      <c r="R178" s="104" t="n"/>
      <c r="S178" s="104" t="n"/>
      <c r="T178" s="104" t="n"/>
      <c r="U178" s="104" t="n"/>
      <c r="V178" s="56">
        <f>IF(C178="","",IF(OR(H178="Resolved",H178="Denied"),IF(T178="","",T178-C178),TODAY()-C178))</f>
        <v/>
      </c>
      <c r="W178" s="104" t="n"/>
      <c r="X178" s="49" t="n"/>
    </row>
    <row r="179" ht="15" customHeight="1" s="48">
      <c r="A179" s="49" t="n"/>
      <c r="B179" s="104" t="n">
        <v>174</v>
      </c>
      <c r="C179" s="104" t="n"/>
      <c r="D179" s="104" t="n"/>
      <c r="E179" s="104" t="n"/>
      <c r="F179" s="104" t="n"/>
      <c r="G179" s="104" t="n"/>
      <c r="H179" s="104" t="n"/>
      <c r="I179" s="104" t="n"/>
      <c r="J179" s="104" t="n"/>
      <c r="K179" s="104" t="n"/>
      <c r="L179" s="57">
        <f>IF(J179="","",J179*K179)</f>
        <v/>
      </c>
      <c r="M179" s="108" t="n"/>
      <c r="N179" s="57">
        <f>IF(OR(L179="",M179=""),"",L179-M179)</f>
        <v/>
      </c>
      <c r="O179" s="58">
        <f>IF(OR(L179="",L179=0),"",N179/L179)</f>
        <v/>
      </c>
      <c r="P179" s="104" t="n"/>
      <c r="Q179" s="104" t="n"/>
      <c r="R179" s="104" t="n"/>
      <c r="S179" s="104" t="n"/>
      <c r="T179" s="104" t="n"/>
      <c r="U179" s="104" t="n"/>
      <c r="V179" s="59">
        <f>IF(C179="","",IF(OR(H179="Resolved",H179="Denied"),IF(T179="","",T179-C179),TODAY()-C179))</f>
        <v/>
      </c>
      <c r="W179" s="104" t="n"/>
      <c r="X179" s="49" t="n"/>
    </row>
    <row r="180" ht="15" customHeight="1" s="48">
      <c r="A180" s="49" t="n"/>
      <c r="B180" s="104" t="n">
        <v>175</v>
      </c>
      <c r="C180" s="104" t="n"/>
      <c r="D180" s="104" t="n"/>
      <c r="E180" s="104" t="n"/>
      <c r="F180" s="104" t="n"/>
      <c r="G180" s="104" t="n"/>
      <c r="H180" s="104" t="n"/>
      <c r="I180" s="104" t="n"/>
      <c r="J180" s="104" t="n"/>
      <c r="K180" s="104" t="n"/>
      <c r="L180" s="54">
        <f>IF(J180="","",J180*K180)</f>
        <v/>
      </c>
      <c r="M180" s="107" t="n"/>
      <c r="N180" s="54">
        <f>IF(OR(L180="",M180=""),"",L180-M180)</f>
        <v/>
      </c>
      <c r="O180" s="55">
        <f>IF(OR(L180="",L180=0),"",N180/L180)</f>
        <v/>
      </c>
      <c r="P180" s="104" t="n"/>
      <c r="Q180" s="104" t="n"/>
      <c r="R180" s="104" t="n"/>
      <c r="S180" s="104" t="n"/>
      <c r="T180" s="104" t="n"/>
      <c r="U180" s="104" t="n"/>
      <c r="V180" s="56">
        <f>IF(C180="","",IF(OR(H180="Resolved",H180="Denied"),IF(T180="","",T180-C180),TODAY()-C180))</f>
        <v/>
      </c>
      <c r="W180" s="104" t="n"/>
      <c r="X180" s="49" t="n"/>
    </row>
    <row r="181" ht="15" customHeight="1" s="48">
      <c r="A181" s="49" t="n"/>
      <c r="B181" s="104" t="n">
        <v>176</v>
      </c>
      <c r="C181" s="104" t="n"/>
      <c r="D181" s="104" t="n"/>
      <c r="E181" s="104" t="n"/>
      <c r="F181" s="104" t="n"/>
      <c r="G181" s="104" t="n"/>
      <c r="H181" s="104" t="n"/>
      <c r="I181" s="104" t="n"/>
      <c r="J181" s="104" t="n"/>
      <c r="K181" s="104" t="n"/>
      <c r="L181" s="57">
        <f>IF(J181="","",J181*K181)</f>
        <v/>
      </c>
      <c r="M181" s="108" t="n"/>
      <c r="N181" s="57">
        <f>IF(OR(L181="",M181=""),"",L181-M181)</f>
        <v/>
      </c>
      <c r="O181" s="58">
        <f>IF(OR(L181="",L181=0),"",N181/L181)</f>
        <v/>
      </c>
      <c r="P181" s="104" t="n"/>
      <c r="Q181" s="104" t="n"/>
      <c r="R181" s="104" t="n"/>
      <c r="S181" s="104" t="n"/>
      <c r="T181" s="104" t="n"/>
      <c r="U181" s="104" t="n"/>
      <c r="V181" s="59">
        <f>IF(C181="","",IF(OR(H181="Resolved",H181="Denied"),IF(T181="","",T181-C181),TODAY()-C181))</f>
        <v/>
      </c>
      <c r="W181" s="104" t="n"/>
      <c r="X181" s="49" t="n"/>
    </row>
    <row r="182" ht="15" customHeight="1" s="48">
      <c r="A182" s="49" t="n"/>
      <c r="B182" s="104" t="n">
        <v>177</v>
      </c>
      <c r="C182" s="104" t="n"/>
      <c r="D182" s="104" t="n"/>
      <c r="E182" s="104" t="n"/>
      <c r="F182" s="104" t="n"/>
      <c r="G182" s="104" t="n"/>
      <c r="H182" s="104" t="n"/>
      <c r="I182" s="104" t="n"/>
      <c r="J182" s="104" t="n"/>
      <c r="K182" s="104" t="n"/>
      <c r="L182" s="54">
        <f>IF(J182="","",J182*K182)</f>
        <v/>
      </c>
      <c r="M182" s="107" t="n"/>
      <c r="N182" s="54">
        <f>IF(OR(L182="",M182=""),"",L182-M182)</f>
        <v/>
      </c>
      <c r="O182" s="55">
        <f>IF(OR(L182="",L182=0),"",N182/L182)</f>
        <v/>
      </c>
      <c r="P182" s="104" t="n"/>
      <c r="Q182" s="104" t="n"/>
      <c r="R182" s="104" t="n"/>
      <c r="S182" s="104" t="n"/>
      <c r="T182" s="104" t="n"/>
      <c r="U182" s="104" t="n"/>
      <c r="V182" s="56">
        <f>IF(C182="","",IF(OR(H182="Resolved",H182="Denied"),IF(T182="","",T182-C182),TODAY()-C182))</f>
        <v/>
      </c>
      <c r="W182" s="104" t="n"/>
      <c r="X182" s="49" t="n"/>
    </row>
    <row r="183" ht="15" customHeight="1" s="48">
      <c r="A183" s="49" t="n"/>
      <c r="B183" s="104" t="n">
        <v>178</v>
      </c>
      <c r="C183" s="104" t="n"/>
      <c r="D183" s="104" t="n"/>
      <c r="E183" s="104" t="n"/>
      <c r="F183" s="104" t="n"/>
      <c r="G183" s="104" t="n"/>
      <c r="H183" s="104" t="n"/>
      <c r="I183" s="104" t="n"/>
      <c r="J183" s="104" t="n"/>
      <c r="K183" s="104" t="n"/>
      <c r="L183" s="57">
        <f>IF(J183="","",J183*K183)</f>
        <v/>
      </c>
      <c r="M183" s="108" t="n"/>
      <c r="N183" s="57">
        <f>IF(OR(L183="",M183=""),"",L183-M183)</f>
        <v/>
      </c>
      <c r="O183" s="58">
        <f>IF(OR(L183="",L183=0),"",N183/L183)</f>
        <v/>
      </c>
      <c r="P183" s="104" t="n"/>
      <c r="Q183" s="104" t="n"/>
      <c r="R183" s="104" t="n"/>
      <c r="S183" s="104" t="n"/>
      <c r="T183" s="104" t="n"/>
      <c r="U183" s="104" t="n"/>
      <c r="V183" s="59">
        <f>IF(C183="","",IF(OR(H183="Resolved",H183="Denied"),IF(T183="","",T183-C183),TODAY()-C183))</f>
        <v/>
      </c>
      <c r="W183" s="104" t="n"/>
      <c r="X183" s="49" t="n"/>
    </row>
    <row r="184" ht="15" customHeight="1" s="48">
      <c r="A184" s="49" t="n"/>
      <c r="B184" s="104" t="n">
        <v>179</v>
      </c>
      <c r="C184" s="104" t="n"/>
      <c r="D184" s="104" t="n"/>
      <c r="E184" s="104" t="n"/>
      <c r="F184" s="104" t="n"/>
      <c r="G184" s="104" t="n"/>
      <c r="H184" s="104" t="n"/>
      <c r="I184" s="104" t="n"/>
      <c r="J184" s="104" t="n"/>
      <c r="K184" s="104" t="n"/>
      <c r="L184" s="54">
        <f>IF(J184="","",J184*K184)</f>
        <v/>
      </c>
      <c r="M184" s="107" t="n"/>
      <c r="N184" s="54">
        <f>IF(OR(L184="",M184=""),"",L184-M184)</f>
        <v/>
      </c>
      <c r="O184" s="55">
        <f>IF(OR(L184="",L184=0),"",N184/L184)</f>
        <v/>
      </c>
      <c r="P184" s="104" t="n"/>
      <c r="Q184" s="104" t="n"/>
      <c r="R184" s="104" t="n"/>
      <c r="S184" s="104" t="n"/>
      <c r="T184" s="104" t="n"/>
      <c r="U184" s="104" t="n"/>
      <c r="V184" s="56">
        <f>IF(C184="","",IF(OR(H184="Resolved",H184="Denied"),IF(T184="","",T184-C184),TODAY()-C184))</f>
        <v/>
      </c>
      <c r="W184" s="104" t="n"/>
      <c r="X184" s="49" t="n"/>
    </row>
    <row r="185" ht="15" customHeight="1" s="48">
      <c r="A185" s="49" t="n"/>
      <c r="B185" s="104" t="n">
        <v>180</v>
      </c>
      <c r="C185" s="104" t="n"/>
      <c r="D185" s="104" t="n"/>
      <c r="E185" s="104" t="n"/>
      <c r="F185" s="104" t="n"/>
      <c r="G185" s="104" t="n"/>
      <c r="H185" s="104" t="n"/>
      <c r="I185" s="104" t="n"/>
      <c r="J185" s="104" t="n"/>
      <c r="K185" s="104" t="n"/>
      <c r="L185" s="57">
        <f>IF(J185="","",J185*K185)</f>
        <v/>
      </c>
      <c r="M185" s="108" t="n"/>
      <c r="N185" s="57">
        <f>IF(OR(L185="",M185=""),"",L185-M185)</f>
        <v/>
      </c>
      <c r="O185" s="58">
        <f>IF(OR(L185="",L185=0),"",N185/L185)</f>
        <v/>
      </c>
      <c r="P185" s="104" t="n"/>
      <c r="Q185" s="104" t="n"/>
      <c r="R185" s="104" t="n"/>
      <c r="S185" s="104" t="n"/>
      <c r="T185" s="104" t="n"/>
      <c r="U185" s="104" t="n"/>
      <c r="V185" s="59">
        <f>IF(C185="","",IF(OR(H185="Resolved",H185="Denied"),IF(T185="","",T185-C185),TODAY()-C185))</f>
        <v/>
      </c>
      <c r="W185" s="104" t="n"/>
      <c r="X185" s="49" t="n"/>
    </row>
    <row r="186" ht="15" customHeight="1" s="48">
      <c r="A186" s="49" t="n"/>
      <c r="B186" s="104" t="n">
        <v>181</v>
      </c>
      <c r="C186" s="104" t="n"/>
      <c r="D186" s="104" t="n"/>
      <c r="E186" s="104" t="n"/>
      <c r="F186" s="104" t="n"/>
      <c r="G186" s="104" t="n"/>
      <c r="H186" s="104" t="n"/>
      <c r="I186" s="104" t="n"/>
      <c r="J186" s="104" t="n"/>
      <c r="K186" s="104" t="n"/>
      <c r="L186" s="54">
        <f>IF(J186="","",J186*K186)</f>
        <v/>
      </c>
      <c r="M186" s="107" t="n"/>
      <c r="N186" s="54">
        <f>IF(OR(L186="",M186=""),"",L186-M186)</f>
        <v/>
      </c>
      <c r="O186" s="55">
        <f>IF(OR(L186="",L186=0),"",N186/L186)</f>
        <v/>
      </c>
      <c r="P186" s="104" t="n"/>
      <c r="Q186" s="104" t="n"/>
      <c r="R186" s="104" t="n"/>
      <c r="S186" s="104" t="n"/>
      <c r="T186" s="104" t="n"/>
      <c r="U186" s="104" t="n"/>
      <c r="V186" s="56">
        <f>IF(C186="","",IF(OR(H186="Resolved",H186="Denied"),IF(T186="","",T186-C186),TODAY()-C186))</f>
        <v/>
      </c>
      <c r="W186" s="104" t="n"/>
      <c r="X186" s="49" t="n"/>
    </row>
    <row r="187" ht="15" customHeight="1" s="48">
      <c r="A187" s="49" t="n"/>
      <c r="B187" s="104" t="n">
        <v>182</v>
      </c>
      <c r="C187" s="104" t="n"/>
      <c r="D187" s="104" t="n"/>
      <c r="E187" s="104" t="n"/>
      <c r="F187" s="104" t="n"/>
      <c r="G187" s="104" t="n"/>
      <c r="H187" s="104" t="n"/>
      <c r="I187" s="104" t="n"/>
      <c r="J187" s="104" t="n"/>
      <c r="K187" s="104" t="n"/>
      <c r="L187" s="57">
        <f>IF(J187="","",J187*K187)</f>
        <v/>
      </c>
      <c r="M187" s="108" t="n"/>
      <c r="N187" s="57">
        <f>IF(OR(L187="",M187=""),"",L187-M187)</f>
        <v/>
      </c>
      <c r="O187" s="58">
        <f>IF(OR(L187="",L187=0),"",N187/L187)</f>
        <v/>
      </c>
      <c r="P187" s="104" t="n"/>
      <c r="Q187" s="104" t="n"/>
      <c r="R187" s="104" t="n"/>
      <c r="S187" s="104" t="n"/>
      <c r="T187" s="104" t="n"/>
      <c r="U187" s="104" t="n"/>
      <c r="V187" s="59">
        <f>IF(C187="","",IF(OR(H187="Resolved",H187="Denied"),IF(T187="","",T187-C187),TODAY()-C187))</f>
        <v/>
      </c>
      <c r="W187" s="104" t="n"/>
      <c r="X187" s="49" t="n"/>
    </row>
    <row r="188" ht="15" customHeight="1" s="48">
      <c r="A188" s="49" t="n"/>
      <c r="B188" s="104" t="n">
        <v>183</v>
      </c>
      <c r="C188" s="104" t="n"/>
      <c r="D188" s="104" t="n"/>
      <c r="E188" s="104" t="n"/>
      <c r="F188" s="104" t="n"/>
      <c r="G188" s="104" t="n"/>
      <c r="H188" s="104" t="n"/>
      <c r="I188" s="104" t="n"/>
      <c r="J188" s="104" t="n"/>
      <c r="K188" s="104" t="n"/>
      <c r="L188" s="54">
        <f>IF(J188="","",J188*K188)</f>
        <v/>
      </c>
      <c r="M188" s="107" t="n"/>
      <c r="N188" s="54">
        <f>IF(OR(L188="",M188=""),"",L188-M188)</f>
        <v/>
      </c>
      <c r="O188" s="55">
        <f>IF(OR(L188="",L188=0),"",N188/L188)</f>
        <v/>
      </c>
      <c r="P188" s="104" t="n"/>
      <c r="Q188" s="104" t="n"/>
      <c r="R188" s="104" t="n"/>
      <c r="S188" s="104" t="n"/>
      <c r="T188" s="104" t="n"/>
      <c r="U188" s="104" t="n"/>
      <c r="V188" s="56">
        <f>IF(C188="","",IF(OR(H188="Resolved",H188="Denied"),IF(T188="","",T188-C188),TODAY()-C188))</f>
        <v/>
      </c>
      <c r="W188" s="104" t="n"/>
      <c r="X188" s="49" t="n"/>
    </row>
    <row r="189" ht="15" customHeight="1" s="48">
      <c r="A189" s="49" t="n"/>
      <c r="B189" s="104" t="n">
        <v>184</v>
      </c>
      <c r="C189" s="104" t="n"/>
      <c r="D189" s="104" t="n"/>
      <c r="E189" s="104" t="n"/>
      <c r="F189" s="104" t="n"/>
      <c r="G189" s="104" t="n"/>
      <c r="H189" s="104" t="n"/>
      <c r="I189" s="104" t="n"/>
      <c r="J189" s="104" t="n"/>
      <c r="K189" s="104" t="n"/>
      <c r="L189" s="57">
        <f>IF(J189="","",J189*K189)</f>
        <v/>
      </c>
      <c r="M189" s="108" t="n"/>
      <c r="N189" s="57">
        <f>IF(OR(L189="",M189=""),"",L189-M189)</f>
        <v/>
      </c>
      <c r="O189" s="58">
        <f>IF(OR(L189="",L189=0),"",N189/L189)</f>
        <v/>
      </c>
      <c r="P189" s="104" t="n"/>
      <c r="Q189" s="104" t="n"/>
      <c r="R189" s="104" t="n"/>
      <c r="S189" s="104" t="n"/>
      <c r="T189" s="104" t="n"/>
      <c r="U189" s="104" t="n"/>
      <c r="V189" s="59">
        <f>IF(C189="","",IF(OR(H189="Resolved",H189="Denied"),IF(T189="","",T189-C189),TODAY()-C189))</f>
        <v/>
      </c>
      <c r="W189" s="104" t="n"/>
      <c r="X189" s="49" t="n"/>
    </row>
    <row r="190" ht="15" customHeight="1" s="48">
      <c r="A190" s="49" t="n"/>
      <c r="B190" s="104" t="n">
        <v>185</v>
      </c>
      <c r="C190" s="104" t="n"/>
      <c r="D190" s="104" t="n"/>
      <c r="E190" s="104" t="n"/>
      <c r="F190" s="104" t="n"/>
      <c r="G190" s="104" t="n"/>
      <c r="H190" s="104" t="n"/>
      <c r="I190" s="104" t="n"/>
      <c r="J190" s="104" t="n"/>
      <c r="K190" s="104" t="n"/>
      <c r="L190" s="54">
        <f>IF(J190="","",J190*K190)</f>
        <v/>
      </c>
      <c r="M190" s="107" t="n"/>
      <c r="N190" s="54">
        <f>IF(OR(L190="",M190=""),"",L190-M190)</f>
        <v/>
      </c>
      <c r="O190" s="55">
        <f>IF(OR(L190="",L190=0),"",N190/L190)</f>
        <v/>
      </c>
      <c r="P190" s="104" t="n"/>
      <c r="Q190" s="104" t="n"/>
      <c r="R190" s="104" t="n"/>
      <c r="S190" s="104" t="n"/>
      <c r="T190" s="104" t="n"/>
      <c r="U190" s="104" t="n"/>
      <c r="V190" s="56">
        <f>IF(C190="","",IF(OR(H190="Resolved",H190="Denied"),IF(T190="","",T190-C190),TODAY()-C190))</f>
        <v/>
      </c>
      <c r="W190" s="104" t="n"/>
      <c r="X190" s="49" t="n"/>
    </row>
    <row r="191" ht="15" customHeight="1" s="48">
      <c r="A191" s="49" t="n"/>
      <c r="B191" s="104" t="n">
        <v>186</v>
      </c>
      <c r="C191" s="104" t="n"/>
      <c r="D191" s="104" t="n"/>
      <c r="E191" s="104" t="n"/>
      <c r="F191" s="104" t="n"/>
      <c r="G191" s="104" t="n"/>
      <c r="H191" s="104" t="n"/>
      <c r="I191" s="104" t="n"/>
      <c r="J191" s="104" t="n"/>
      <c r="K191" s="104" t="n"/>
      <c r="L191" s="57">
        <f>IF(J191="","",J191*K191)</f>
        <v/>
      </c>
      <c r="M191" s="108" t="n"/>
      <c r="N191" s="57">
        <f>IF(OR(L191="",M191=""),"",L191-M191)</f>
        <v/>
      </c>
      <c r="O191" s="58">
        <f>IF(OR(L191="",L191=0),"",N191/L191)</f>
        <v/>
      </c>
      <c r="P191" s="104" t="n"/>
      <c r="Q191" s="104" t="n"/>
      <c r="R191" s="104" t="n"/>
      <c r="S191" s="104" t="n"/>
      <c r="T191" s="104" t="n"/>
      <c r="U191" s="104" t="n"/>
      <c r="V191" s="59">
        <f>IF(C191="","",IF(OR(H191="Resolved",H191="Denied"),IF(T191="","",T191-C191),TODAY()-C191))</f>
        <v/>
      </c>
      <c r="W191" s="104" t="n"/>
      <c r="X191" s="49" t="n"/>
    </row>
    <row r="192" ht="15" customHeight="1" s="48">
      <c r="A192" s="49" t="n"/>
      <c r="B192" s="104" t="n">
        <v>187</v>
      </c>
      <c r="C192" s="104" t="n"/>
      <c r="D192" s="104" t="n"/>
      <c r="E192" s="104" t="n"/>
      <c r="F192" s="104" t="n"/>
      <c r="G192" s="104" t="n"/>
      <c r="H192" s="104" t="n"/>
      <c r="I192" s="104" t="n"/>
      <c r="J192" s="104" t="n"/>
      <c r="K192" s="104" t="n"/>
      <c r="L192" s="54">
        <f>IF(J192="","",J192*K192)</f>
        <v/>
      </c>
      <c r="M192" s="107" t="n"/>
      <c r="N192" s="54">
        <f>IF(OR(L192="",M192=""),"",L192-M192)</f>
        <v/>
      </c>
      <c r="O192" s="55">
        <f>IF(OR(L192="",L192=0),"",N192/L192)</f>
        <v/>
      </c>
      <c r="P192" s="104" t="n"/>
      <c r="Q192" s="104" t="n"/>
      <c r="R192" s="104" t="n"/>
      <c r="S192" s="104" t="n"/>
      <c r="T192" s="104" t="n"/>
      <c r="U192" s="104" t="n"/>
      <c r="V192" s="56">
        <f>IF(C192="","",IF(OR(H192="Resolved",H192="Denied"),IF(T192="","",T192-C192),TODAY()-C192))</f>
        <v/>
      </c>
      <c r="W192" s="104" t="n"/>
      <c r="X192" s="49" t="n"/>
    </row>
    <row r="193" ht="15" customHeight="1" s="48">
      <c r="A193" s="49" t="n"/>
      <c r="B193" s="104" t="n">
        <v>188</v>
      </c>
      <c r="C193" s="104" t="n"/>
      <c r="D193" s="104" t="n"/>
      <c r="E193" s="104" t="n"/>
      <c r="F193" s="104" t="n"/>
      <c r="G193" s="104" t="n"/>
      <c r="H193" s="104" t="n"/>
      <c r="I193" s="104" t="n"/>
      <c r="J193" s="104" t="n"/>
      <c r="K193" s="104" t="n"/>
      <c r="L193" s="57">
        <f>IF(J193="","",J193*K193)</f>
        <v/>
      </c>
      <c r="M193" s="108" t="n"/>
      <c r="N193" s="57">
        <f>IF(OR(L193="",M193=""),"",L193-M193)</f>
        <v/>
      </c>
      <c r="O193" s="58">
        <f>IF(OR(L193="",L193=0),"",N193/L193)</f>
        <v/>
      </c>
      <c r="P193" s="104" t="n"/>
      <c r="Q193" s="104" t="n"/>
      <c r="R193" s="104" t="n"/>
      <c r="S193" s="104" t="n"/>
      <c r="T193" s="104" t="n"/>
      <c r="U193" s="104" t="n"/>
      <c r="V193" s="59">
        <f>IF(C193="","",IF(OR(H193="Resolved",H193="Denied"),IF(T193="","",T193-C193),TODAY()-C193))</f>
        <v/>
      </c>
      <c r="W193" s="104" t="n"/>
      <c r="X193" s="49" t="n"/>
    </row>
    <row r="194" ht="15" customHeight="1" s="48">
      <c r="A194" s="49" t="n"/>
      <c r="B194" s="104" t="n">
        <v>189</v>
      </c>
      <c r="C194" s="104" t="n"/>
      <c r="D194" s="104" t="n"/>
      <c r="E194" s="104" t="n"/>
      <c r="F194" s="104" t="n"/>
      <c r="G194" s="104" t="n"/>
      <c r="H194" s="104" t="n"/>
      <c r="I194" s="104" t="n"/>
      <c r="J194" s="104" t="n"/>
      <c r="K194" s="104" t="n"/>
      <c r="L194" s="54">
        <f>IF(J194="","",J194*K194)</f>
        <v/>
      </c>
      <c r="M194" s="107" t="n"/>
      <c r="N194" s="54">
        <f>IF(OR(L194="",M194=""),"",L194-M194)</f>
        <v/>
      </c>
      <c r="O194" s="55">
        <f>IF(OR(L194="",L194=0),"",N194/L194)</f>
        <v/>
      </c>
      <c r="P194" s="104" t="n"/>
      <c r="Q194" s="104" t="n"/>
      <c r="R194" s="104" t="n"/>
      <c r="S194" s="104" t="n"/>
      <c r="T194" s="104" t="n"/>
      <c r="U194" s="104" t="n"/>
      <c r="V194" s="56">
        <f>IF(C194="","",IF(OR(H194="Resolved",H194="Denied"),IF(T194="","",T194-C194),TODAY()-C194))</f>
        <v/>
      </c>
      <c r="W194" s="104" t="n"/>
      <c r="X194" s="49" t="n"/>
    </row>
    <row r="195" ht="15" customHeight="1" s="48">
      <c r="A195" s="49" t="n"/>
      <c r="B195" s="104" t="n">
        <v>190</v>
      </c>
      <c r="C195" s="104" t="n"/>
      <c r="D195" s="104" t="n"/>
      <c r="E195" s="104" t="n"/>
      <c r="F195" s="104" t="n"/>
      <c r="G195" s="104" t="n"/>
      <c r="H195" s="104" t="n"/>
      <c r="I195" s="104" t="n"/>
      <c r="J195" s="104" t="n"/>
      <c r="K195" s="104" t="n"/>
      <c r="L195" s="57">
        <f>IF(J195="","",J195*K195)</f>
        <v/>
      </c>
      <c r="M195" s="108" t="n"/>
      <c r="N195" s="57">
        <f>IF(OR(L195="",M195=""),"",L195-M195)</f>
        <v/>
      </c>
      <c r="O195" s="58">
        <f>IF(OR(L195="",L195=0),"",N195/L195)</f>
        <v/>
      </c>
      <c r="P195" s="104" t="n"/>
      <c r="Q195" s="104" t="n"/>
      <c r="R195" s="104" t="n"/>
      <c r="S195" s="104" t="n"/>
      <c r="T195" s="104" t="n"/>
      <c r="U195" s="104" t="n"/>
      <c r="V195" s="59">
        <f>IF(C195="","",IF(OR(H195="Resolved",H195="Denied"),IF(T195="","",T195-C195),TODAY()-C195))</f>
        <v/>
      </c>
      <c r="W195" s="104" t="n"/>
      <c r="X195" s="49" t="n"/>
    </row>
    <row r="196" ht="15" customHeight="1" s="48">
      <c r="A196" s="49" t="n"/>
      <c r="B196" s="104" t="n">
        <v>191</v>
      </c>
      <c r="C196" s="104" t="n"/>
      <c r="D196" s="104" t="n"/>
      <c r="E196" s="104" t="n"/>
      <c r="F196" s="104" t="n"/>
      <c r="G196" s="104" t="n"/>
      <c r="H196" s="104" t="n"/>
      <c r="I196" s="104" t="n"/>
      <c r="J196" s="104" t="n"/>
      <c r="K196" s="104" t="n"/>
      <c r="L196" s="54">
        <f>IF(J196="","",J196*K196)</f>
        <v/>
      </c>
      <c r="M196" s="107" t="n"/>
      <c r="N196" s="54">
        <f>IF(OR(L196="",M196=""),"",L196-M196)</f>
        <v/>
      </c>
      <c r="O196" s="55">
        <f>IF(OR(L196="",L196=0),"",N196/L196)</f>
        <v/>
      </c>
      <c r="P196" s="104" t="n"/>
      <c r="Q196" s="104" t="n"/>
      <c r="R196" s="104" t="n"/>
      <c r="S196" s="104" t="n"/>
      <c r="T196" s="104" t="n"/>
      <c r="U196" s="104" t="n"/>
      <c r="V196" s="56">
        <f>IF(C196="","",IF(OR(H196="Resolved",H196="Denied"),IF(T196="","",T196-C196),TODAY()-C196))</f>
        <v/>
      </c>
      <c r="W196" s="104" t="n"/>
      <c r="X196" s="49" t="n"/>
    </row>
    <row r="197" ht="15" customHeight="1" s="48">
      <c r="A197" s="49" t="n"/>
      <c r="B197" s="104" t="n">
        <v>192</v>
      </c>
      <c r="C197" s="104" t="n"/>
      <c r="D197" s="104" t="n"/>
      <c r="E197" s="104" t="n"/>
      <c r="F197" s="104" t="n"/>
      <c r="G197" s="104" t="n"/>
      <c r="H197" s="104" t="n"/>
      <c r="I197" s="104" t="n"/>
      <c r="J197" s="104" t="n"/>
      <c r="K197" s="104" t="n"/>
      <c r="L197" s="57">
        <f>IF(J197="","",J197*K197)</f>
        <v/>
      </c>
      <c r="M197" s="108" t="n"/>
      <c r="N197" s="57">
        <f>IF(OR(L197="",M197=""),"",L197-M197)</f>
        <v/>
      </c>
      <c r="O197" s="58">
        <f>IF(OR(L197="",L197=0),"",N197/L197)</f>
        <v/>
      </c>
      <c r="P197" s="104" t="n"/>
      <c r="Q197" s="104" t="n"/>
      <c r="R197" s="104" t="n"/>
      <c r="S197" s="104" t="n"/>
      <c r="T197" s="104" t="n"/>
      <c r="U197" s="104" t="n"/>
      <c r="V197" s="59">
        <f>IF(C197="","",IF(OR(H197="Resolved",H197="Denied"),IF(T197="","",T197-C197),TODAY()-C197))</f>
        <v/>
      </c>
      <c r="W197" s="104" t="n"/>
      <c r="X197" s="49" t="n"/>
    </row>
    <row r="198" ht="15" customHeight="1" s="48">
      <c r="A198" s="49" t="n"/>
      <c r="B198" s="104" t="n">
        <v>193</v>
      </c>
      <c r="C198" s="104" t="n"/>
      <c r="D198" s="104" t="n"/>
      <c r="E198" s="104" t="n"/>
      <c r="F198" s="104" t="n"/>
      <c r="G198" s="104" t="n"/>
      <c r="H198" s="104" t="n"/>
      <c r="I198" s="104" t="n"/>
      <c r="J198" s="104" t="n"/>
      <c r="K198" s="104" t="n"/>
      <c r="L198" s="54">
        <f>IF(J198="","",J198*K198)</f>
        <v/>
      </c>
      <c r="M198" s="107" t="n"/>
      <c r="N198" s="54">
        <f>IF(OR(L198="",M198=""),"",L198-M198)</f>
        <v/>
      </c>
      <c r="O198" s="55">
        <f>IF(OR(L198="",L198=0),"",N198/L198)</f>
        <v/>
      </c>
      <c r="P198" s="104" t="n"/>
      <c r="Q198" s="104" t="n"/>
      <c r="R198" s="104" t="n"/>
      <c r="S198" s="104" t="n"/>
      <c r="T198" s="104" t="n"/>
      <c r="U198" s="104" t="n"/>
      <c r="V198" s="56">
        <f>IF(C198="","",IF(OR(H198="Resolved",H198="Denied"),IF(T198="","",T198-C198),TODAY()-C198))</f>
        <v/>
      </c>
      <c r="W198" s="104" t="n"/>
      <c r="X198" s="49" t="n"/>
    </row>
    <row r="199" ht="15" customHeight="1" s="48">
      <c r="A199" s="49" t="n"/>
      <c r="B199" s="104" t="n">
        <v>194</v>
      </c>
      <c r="C199" s="104" t="n"/>
      <c r="D199" s="104" t="n"/>
      <c r="E199" s="104" t="n"/>
      <c r="F199" s="104" t="n"/>
      <c r="G199" s="104" t="n"/>
      <c r="H199" s="104" t="n"/>
      <c r="I199" s="104" t="n"/>
      <c r="J199" s="104" t="n"/>
      <c r="K199" s="104" t="n"/>
      <c r="L199" s="57">
        <f>IF(J199="","",J199*K199)</f>
        <v/>
      </c>
      <c r="M199" s="108" t="n"/>
      <c r="N199" s="57">
        <f>IF(OR(L199="",M199=""),"",L199-M199)</f>
        <v/>
      </c>
      <c r="O199" s="58">
        <f>IF(OR(L199="",L199=0),"",N199/L199)</f>
        <v/>
      </c>
      <c r="P199" s="104" t="n"/>
      <c r="Q199" s="104" t="n"/>
      <c r="R199" s="104" t="n"/>
      <c r="S199" s="104" t="n"/>
      <c r="T199" s="104" t="n"/>
      <c r="U199" s="104" t="n"/>
      <c r="V199" s="59">
        <f>IF(C199="","",IF(OR(H199="Resolved",H199="Denied"),IF(T199="","",T199-C199),TODAY()-C199))</f>
        <v/>
      </c>
      <c r="W199" s="104" t="n"/>
      <c r="X199" s="49" t="n"/>
    </row>
    <row r="200" ht="15" customHeight="1" s="48">
      <c r="A200" s="49" t="n"/>
      <c r="B200" s="104" t="n">
        <v>195</v>
      </c>
      <c r="C200" s="104" t="n"/>
      <c r="D200" s="104" t="n"/>
      <c r="E200" s="104" t="n"/>
      <c r="F200" s="104" t="n"/>
      <c r="G200" s="104" t="n"/>
      <c r="H200" s="104" t="n"/>
      <c r="I200" s="104" t="n"/>
      <c r="J200" s="104" t="n"/>
      <c r="K200" s="104" t="n"/>
      <c r="L200" s="54">
        <f>IF(J200="","",J200*K200)</f>
        <v/>
      </c>
      <c r="M200" s="107" t="n"/>
      <c r="N200" s="54">
        <f>IF(OR(L200="",M200=""),"",L200-M200)</f>
        <v/>
      </c>
      <c r="O200" s="55">
        <f>IF(OR(L200="",L200=0),"",N200/L200)</f>
        <v/>
      </c>
      <c r="P200" s="104" t="n"/>
      <c r="Q200" s="104" t="n"/>
      <c r="R200" s="104" t="n"/>
      <c r="S200" s="104" t="n"/>
      <c r="T200" s="104" t="n"/>
      <c r="U200" s="104" t="n"/>
      <c r="V200" s="56">
        <f>IF(C200="","",IF(OR(H200="Resolved",H200="Denied"),IF(T200="","",T200-C200),TODAY()-C200))</f>
        <v/>
      </c>
      <c r="W200" s="104" t="n"/>
      <c r="X200" s="49" t="n"/>
    </row>
    <row r="201" ht="15" customHeight="1" s="48">
      <c r="A201" s="49" t="n"/>
      <c r="B201" s="104" t="n">
        <v>196</v>
      </c>
      <c r="C201" s="104" t="n"/>
      <c r="D201" s="104" t="n"/>
      <c r="E201" s="104" t="n"/>
      <c r="F201" s="104" t="n"/>
      <c r="G201" s="104" t="n"/>
      <c r="H201" s="104" t="n"/>
      <c r="I201" s="104" t="n"/>
      <c r="J201" s="104" t="n"/>
      <c r="K201" s="104" t="n"/>
      <c r="L201" s="57">
        <f>IF(J201="","",J201*K201)</f>
        <v/>
      </c>
      <c r="M201" s="108" t="n"/>
      <c r="N201" s="57">
        <f>IF(OR(L201="",M201=""),"",L201-M201)</f>
        <v/>
      </c>
      <c r="O201" s="58">
        <f>IF(OR(L201="",L201=0),"",N201/L201)</f>
        <v/>
      </c>
      <c r="P201" s="104" t="n"/>
      <c r="Q201" s="104" t="n"/>
      <c r="R201" s="104" t="n"/>
      <c r="S201" s="104" t="n"/>
      <c r="T201" s="104" t="n"/>
      <c r="U201" s="104" t="n"/>
      <c r="V201" s="59">
        <f>IF(C201="","",IF(OR(H201="Resolved",H201="Denied"),IF(T201="","",T201-C201),TODAY()-C201))</f>
        <v/>
      </c>
      <c r="W201" s="104" t="n"/>
      <c r="X201" s="49" t="n"/>
    </row>
    <row r="202" ht="15" customHeight="1" s="48">
      <c r="A202" s="49" t="n"/>
      <c r="B202" s="104" t="n">
        <v>197</v>
      </c>
      <c r="C202" s="104" t="n"/>
      <c r="D202" s="104" t="n"/>
      <c r="E202" s="104" t="n"/>
      <c r="F202" s="104" t="n"/>
      <c r="G202" s="104" t="n"/>
      <c r="H202" s="104" t="n"/>
      <c r="I202" s="104" t="n"/>
      <c r="J202" s="104" t="n"/>
      <c r="K202" s="104" t="n"/>
      <c r="L202" s="54">
        <f>IF(J202="","",J202*K202)</f>
        <v/>
      </c>
      <c r="M202" s="107" t="n"/>
      <c r="N202" s="54">
        <f>IF(OR(L202="",M202=""),"",L202-M202)</f>
        <v/>
      </c>
      <c r="O202" s="55">
        <f>IF(OR(L202="",L202=0),"",N202/L202)</f>
        <v/>
      </c>
      <c r="P202" s="104" t="n"/>
      <c r="Q202" s="104" t="n"/>
      <c r="R202" s="104" t="n"/>
      <c r="S202" s="104" t="n"/>
      <c r="T202" s="104" t="n"/>
      <c r="U202" s="104" t="n"/>
      <c r="V202" s="56">
        <f>IF(C202="","",IF(OR(H202="Resolved",H202="Denied"),IF(T202="","",T202-C202),TODAY()-C202))</f>
        <v/>
      </c>
      <c r="W202" s="104" t="n"/>
      <c r="X202" s="49" t="n"/>
    </row>
    <row r="203" ht="15" customHeight="1" s="48">
      <c r="A203" s="49" t="n"/>
      <c r="B203" s="104" t="n">
        <v>198</v>
      </c>
      <c r="C203" s="104" t="n"/>
      <c r="D203" s="104" t="n"/>
      <c r="E203" s="104" t="n"/>
      <c r="F203" s="104" t="n"/>
      <c r="G203" s="104" t="n"/>
      <c r="H203" s="104" t="n"/>
      <c r="I203" s="104" t="n"/>
      <c r="J203" s="104" t="n"/>
      <c r="K203" s="104" t="n"/>
      <c r="L203" s="57">
        <f>IF(J203="","",J203*K203)</f>
        <v/>
      </c>
      <c r="M203" s="108" t="n"/>
      <c r="N203" s="57">
        <f>IF(OR(L203="",M203=""),"",L203-M203)</f>
        <v/>
      </c>
      <c r="O203" s="58">
        <f>IF(OR(L203="",L203=0),"",N203/L203)</f>
        <v/>
      </c>
      <c r="P203" s="104" t="n"/>
      <c r="Q203" s="104" t="n"/>
      <c r="R203" s="104" t="n"/>
      <c r="S203" s="104" t="n"/>
      <c r="T203" s="104" t="n"/>
      <c r="U203" s="104" t="n"/>
      <c r="V203" s="59">
        <f>IF(C203="","",IF(OR(H203="Resolved",H203="Denied"),IF(T203="","",T203-C203),TODAY()-C203))</f>
        <v/>
      </c>
      <c r="W203" s="104" t="n"/>
      <c r="X203" s="49" t="n"/>
    </row>
    <row r="204" ht="15" customHeight="1" s="48">
      <c r="A204" s="49" t="n"/>
      <c r="B204" s="104" t="n">
        <v>199</v>
      </c>
      <c r="C204" s="104" t="n"/>
      <c r="D204" s="104" t="n"/>
      <c r="E204" s="104" t="n"/>
      <c r="F204" s="104" t="n"/>
      <c r="G204" s="104" t="n"/>
      <c r="H204" s="104" t="n"/>
      <c r="I204" s="104" t="n"/>
      <c r="J204" s="104" t="n"/>
      <c r="K204" s="104" t="n"/>
      <c r="L204" s="54">
        <f>IF(J204="","",J204*K204)</f>
        <v/>
      </c>
      <c r="M204" s="107" t="n"/>
      <c r="N204" s="54">
        <f>IF(OR(L204="",M204=""),"",L204-M204)</f>
        <v/>
      </c>
      <c r="O204" s="55">
        <f>IF(OR(L204="",L204=0),"",N204/L204)</f>
        <v/>
      </c>
      <c r="P204" s="104" t="n"/>
      <c r="Q204" s="104" t="n"/>
      <c r="R204" s="104" t="n"/>
      <c r="S204" s="104" t="n"/>
      <c r="T204" s="104" t="n"/>
      <c r="U204" s="104" t="n"/>
      <c r="V204" s="56">
        <f>IF(C204="","",IF(OR(H204="Resolved",H204="Denied"),IF(T204="","",T204-C204),TODAY()-C204))</f>
        <v/>
      </c>
      <c r="W204" s="104" t="n"/>
      <c r="X204" s="49" t="n"/>
    </row>
    <row r="205" ht="15" customHeight="1" s="48">
      <c r="A205" s="49" t="n"/>
      <c r="B205" s="104" t="n">
        <v>200</v>
      </c>
      <c r="C205" s="104" t="n"/>
      <c r="D205" s="104" t="n"/>
      <c r="E205" s="104" t="n"/>
      <c r="F205" s="104" t="n"/>
      <c r="G205" s="104" t="n"/>
      <c r="H205" s="104" t="n"/>
      <c r="I205" s="104" t="n"/>
      <c r="J205" s="104" t="n"/>
      <c r="K205" s="104" t="n"/>
      <c r="L205" s="57">
        <f>IF(J205="","",J205*K205)</f>
        <v/>
      </c>
      <c r="M205" s="108" t="n"/>
      <c r="N205" s="57">
        <f>IF(OR(L205="",M205=""),"",L205-M205)</f>
        <v/>
      </c>
      <c r="O205" s="58">
        <f>IF(OR(L205="",L205=0),"",N205/L205)</f>
        <v/>
      </c>
      <c r="P205" s="104" t="n"/>
      <c r="Q205" s="104" t="n"/>
      <c r="R205" s="104" t="n"/>
      <c r="S205" s="104" t="n"/>
      <c r="T205" s="104" t="n"/>
      <c r="U205" s="104" t="n"/>
      <c r="V205" s="59">
        <f>IF(C205="","",IF(OR(H205="Resolved",H205="Denied"),IF(T205="","",T205-C205),TODAY()-C205))</f>
        <v/>
      </c>
      <c r="W205" s="104" t="n"/>
      <c r="X205" s="49" t="n"/>
    </row>
    <row r="206" ht="15" customHeight="1" s="48">
      <c r="A206" s="49" t="n"/>
      <c r="B206" s="49" t="n"/>
      <c r="C206" s="49" t="n"/>
      <c r="D206" s="49" t="n"/>
      <c r="E206" s="49" t="n"/>
      <c r="F206" s="49" t="n"/>
      <c r="G206" s="49" t="n"/>
      <c r="H206" s="49" t="n"/>
      <c r="I206" s="49" t="n"/>
      <c r="J206" s="49" t="n"/>
      <c r="K206" s="49" t="n"/>
      <c r="L206" s="49" t="n"/>
      <c r="M206" s="49" t="n"/>
      <c r="N206" s="49" t="n"/>
      <c r="O206" s="49" t="n"/>
      <c r="P206" s="49" t="n"/>
      <c r="Q206" s="49" t="n"/>
      <c r="R206" s="49" t="n"/>
      <c r="S206" s="49" t="n"/>
      <c r="T206" s="49" t="n"/>
      <c r="U206" s="49" t="n"/>
      <c r="V206" s="49">
        <f>IF(C206="","",IF(H206="Resolved",IF(T206="","",T206-C206),TODAY()-C206))</f>
        <v/>
      </c>
      <c r="W206" s="49" t="n"/>
      <c r="X206" s="49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autoFilter ref="B5:W205"/>
  <mergeCells count="2">
    <mergeCell ref="B3:V3"/>
    <mergeCell ref="B2:V2"/>
  </mergeCells>
  <conditionalFormatting sqref="H6:H205">
    <cfRule type="cellIs" rank="0" priority="2" equalAverage="0" operator="equal" aboveAverage="0" dxfId="0" text="" percent="0" bottom="0">
      <formula>"Open"</formula>
    </cfRule>
    <cfRule type="cellIs" rank="0" priority="3" equalAverage="0" operator="equal" aboveAverage="0" dxfId="1" text="" percent="0" bottom="0">
      <formula>"Resolved"</formula>
    </cfRule>
    <cfRule type="cellIs" rank="0" priority="4" equalAverage="0" operator="equal" aboveAverage="0" dxfId="2" text="" percent="0" bottom="0">
      <formula>"Pending"</formula>
    </cfRule>
    <cfRule type="cellIs" priority="5" operator="equal" dxfId="3">
      <formula>"Open"</formula>
    </cfRule>
    <cfRule type="cellIs" priority="6" operator="equal" dxfId="4">
      <formula>"Pending"</formula>
    </cfRule>
    <cfRule type="cellIs" priority="7" operator="equal" dxfId="5">
      <formula>"Under Review"</formula>
    </cfRule>
    <cfRule type="cellIs" priority="8" operator="equal" dxfId="6">
      <formula>"Partially Resolved"</formula>
    </cfRule>
    <cfRule type="cellIs" priority="9" operator="equal" dxfId="7">
      <formula>"Resolved"</formula>
    </cfRule>
    <cfRule type="cellIs" priority="10" operator="equal" dxfId="8">
      <formula>"Denied"</formula>
    </cfRule>
    <cfRule type="cellIs" priority="11" operator="equal" dxfId="9">
      <formula>"Appealed"</formula>
    </cfRule>
  </conditionalFormatting>
  <conditionalFormatting sqref="O6:O205">
    <cfRule type="dataBar" priority="5">
      <dataBar minLength="10" maxLength="90" showValue="1">
        <cfvo type="num" val="0"/>
        <cfvo type="num" val="1"/>
        <color rgb="FFE63946"/>
      </dataBar>
    </cfRule>
  </conditionalFormatting>
  <dataValidations count="4">
    <dataValidation sqref="G6:G205" showDropDown="0" showInputMessage="0" showErrorMessage="1" allowBlank="0" type="list" errorStyle="stop" operator="between">
      <formula1>"Customer Return,FBA Lost,FBA Damaged,Overcharged Fee,Wrong Reimbursement,Missing Inbound,Removal Order Issue"</formula1>
      <formula2>0</formula2>
    </dataValidation>
    <dataValidation sqref="H6:H205" showDropDown="0" showInputMessage="0" showErrorMessage="1" allowBlank="0" type="list" errorStyle="stop" operator="between">
      <formula1>"Open,Pending,Under Review,Partially Resolved,Resolved,Denied,Appealed"</formula1>
      <formula2>0</formula2>
    </dataValidation>
    <dataValidation sqref="P6:P205" showDropDown="0" showInputMessage="0" showErrorMessage="1" allowBlank="0" type="list" errorStyle="stop" operator="between">
      <formula1>"Amazon,Carrier,Customer,Warehouse,Seller"</formula1>
      <formula2>0</formula2>
    </dataValidation>
    <dataValidation sqref="I6:I205" showDropDown="0" showInputMessage="0" showErrorMessage="1" allowBlank="0" type="list" errorStyle="stop" operator="between">
      <formula1>"1 - Critical,2 - High,3 - Medium,4 - Low,5 - Monitor"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 filterMode="0">
    <tabColor rgb="FF00A878"/>
    <outlinePr summaryBelow="1" summaryRight="1"/>
    <pageSetUpPr fitToPage="0"/>
  </sheetPr>
  <dimension ref="A1:N35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47" min="1" max="1"/>
    <col width="16" customWidth="1" style="47" min="2" max="13"/>
  </cols>
  <sheetData>
    <row r="1" ht="15" customHeight="1" s="48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  <c r="J1" s="49" t="n"/>
      <c r="K1" s="49" t="n"/>
      <c r="L1" s="49" t="n"/>
      <c r="M1" s="49" t="n"/>
      <c r="N1" s="49" t="n"/>
    </row>
    <row r="2" ht="19.5" customHeight="1" s="48">
      <c r="A2" s="49" t="n"/>
      <c r="B2" s="50" t="inlineStr">
        <is>
          <t>REIMBURSEMENT DASHBOARD</t>
        </is>
      </c>
      <c r="N2" s="49" t="n"/>
    </row>
    <row r="3" ht="15" customHeight="1" s="48">
      <c r="A3" s="49" t="n"/>
      <c r="B3" s="51" t="inlineStr">
        <is>
          <t>Real-time overview of all return and reimbursement activity</t>
        </is>
      </c>
      <c r="N3" s="49" t="n"/>
    </row>
    <row r="4" ht="15" customHeight="1" s="48">
      <c r="A4" s="49" t="n"/>
      <c r="B4" s="49" t="n"/>
      <c r="C4" s="49" t="n"/>
      <c r="D4" s="49" t="n"/>
      <c r="E4" s="49" t="n"/>
      <c r="F4" s="49" t="n"/>
      <c r="G4" s="49" t="n"/>
      <c r="H4" s="49" t="n"/>
      <c r="I4" s="49" t="n"/>
      <c r="J4" s="49" t="n"/>
      <c r="K4" s="49" t="n"/>
      <c r="L4" s="49" t="n"/>
      <c r="M4" s="49" t="n"/>
      <c r="N4" s="49" t="n"/>
    </row>
    <row r="5" ht="15" customHeight="1" s="48">
      <c r="A5" s="49" t="n"/>
      <c r="B5" s="60" t="inlineStr">
        <is>
          <t>Total Cases</t>
        </is>
      </c>
      <c r="C5" s="61" t="n"/>
      <c r="D5" s="49" t="n"/>
      <c r="E5" s="62" t="inlineStr">
        <is>
          <t>Open Cases</t>
        </is>
      </c>
      <c r="F5" s="63" t="n"/>
      <c r="G5" s="49" t="n"/>
      <c r="H5" s="64" t="inlineStr">
        <is>
          <t>Expected Recovery</t>
        </is>
      </c>
      <c r="I5" s="65" t="n"/>
      <c r="J5" s="49" t="n"/>
      <c r="K5" s="66" t="inlineStr">
        <is>
          <t>Actual Recovered</t>
        </is>
      </c>
      <c r="L5" s="67" t="n"/>
      <c r="M5" s="49" t="n"/>
      <c r="N5" s="49" t="n"/>
    </row>
    <row r="6" ht="24" customHeight="1" s="48">
      <c r="A6" s="49" t="n"/>
      <c r="B6" s="68">
        <f>COUNTA(CaseLog[Date Filed])</f>
        <v/>
      </c>
      <c r="C6" s="69" t="n"/>
      <c r="D6" s="49" t="n"/>
      <c r="E6" s="70">
        <f>COUNTIFS(CaseLog[Status],"&lt;&gt;Resolved",CaseLog[Status],"&lt;&gt;Denied",CaseLog[Status],"&lt;&gt;")</f>
        <v/>
      </c>
      <c r="F6" s="69" t="n"/>
      <c r="G6" s="49" t="n"/>
      <c r="H6" s="71">
        <f>SUMPRODUCT(--(CaseLog[Expected Reimb ($)]&lt;&gt;""),CaseLog[Expected Reimb ($)])</f>
        <v/>
      </c>
      <c r="I6" s="69" t="n"/>
      <c r="J6" s="49" t="n"/>
      <c r="K6" s="72">
        <f>SUMPRODUCT(--(CaseLog[Actual Reimb ($)]&lt;&gt;""),CaseLog[Actual Reimb ($)])</f>
        <v/>
      </c>
      <c r="L6" s="69" t="n"/>
      <c r="M6" s="49" t="n"/>
      <c r="N6" s="49" t="n"/>
    </row>
    <row r="7" ht="15" customHeight="1" s="48">
      <c r="A7" s="49" t="n"/>
      <c r="B7" s="49" t="n"/>
      <c r="C7" s="49" t="n"/>
      <c r="D7" s="49" t="n"/>
      <c r="E7" s="49" t="n"/>
      <c r="F7" s="49" t="n"/>
      <c r="G7" s="49" t="n"/>
      <c r="H7" s="49" t="n"/>
      <c r="I7" s="49" t="n"/>
      <c r="J7" s="49" t="n"/>
      <c r="K7" s="49" t="n"/>
      <c r="L7" s="49" t="n"/>
      <c r="M7" s="49" t="n"/>
      <c r="N7" s="49" t="n"/>
    </row>
    <row r="8" ht="15" customHeight="1" s="48">
      <c r="A8" s="49" t="n"/>
      <c r="B8" s="62" t="inlineStr">
        <is>
          <t>Recovery Gap</t>
        </is>
      </c>
      <c r="C8" s="63" t="n"/>
      <c r="D8" s="49" t="n"/>
      <c r="E8" s="73" t="inlineStr">
        <is>
          <t>Recovery Rate</t>
        </is>
      </c>
      <c r="F8" s="74" t="n"/>
      <c r="G8" s="49" t="n"/>
      <c r="H8" s="64" t="inlineStr">
        <is>
          <t>Avg Days Open</t>
        </is>
      </c>
      <c r="I8" s="65" t="n"/>
      <c r="J8" s="49" t="n"/>
      <c r="K8" s="62" t="inlineStr">
        <is>
          <t>Denied Cases</t>
        </is>
      </c>
      <c r="L8" s="63" t="n"/>
      <c r="M8" s="49" t="n"/>
      <c r="N8" s="49" t="n"/>
    </row>
    <row r="9" ht="24" customHeight="1" s="48">
      <c r="A9" s="49" t="n"/>
      <c r="B9" s="75">
        <f>SUMPRODUCT(--(CaseLog[Expected Reimb ($)]&lt;&gt;""),CaseLog[Expected Reimb ($)])-SUMPRODUCT(--(CaseLog[Actual Reimb ($)]&lt;&gt;""),CaseLog[Actual Reimb ($)])</f>
        <v/>
      </c>
      <c r="C9" s="69" t="n"/>
      <c r="D9" s="49" t="n"/>
      <c r="E9" s="76">
        <f>IF(SUMPRODUCT(--(CaseLog[Expected Reimb ($)]&lt;&gt;""),CaseLog[Expected Reimb ($)])=0,"",SUMPRODUCT(--(CaseLog[Actual Reimb ($)]&lt;&gt;""),CaseLog[Actual Reimb ($)])/SUMPRODUCT(--(CaseLog[Expected Reimb ($)]&lt;&gt;""),CaseLog[Expected Reimb ($)]))</f>
        <v/>
      </c>
      <c r="F9" s="69" t="n"/>
      <c r="G9" s="49" t="n"/>
      <c r="H9" s="77">
        <f>IFERROR(AVERAGEIFS(CaseLog[Days Open],CaseLog[Status],"&lt;&gt;Resolved",CaseLog[Status],"&lt;&gt;Denied",CaseLog[Days Open],"&gt;0"),0)</f>
        <v/>
      </c>
      <c r="I9" s="69" t="n"/>
      <c r="J9" s="49" t="n"/>
      <c r="K9" s="70">
        <f>COUNTIF(CaseLog[Status],"Denied")</f>
        <v/>
      </c>
      <c r="L9" s="69" t="n"/>
      <c r="M9" s="49" t="n"/>
      <c r="N9" s="49" t="n"/>
    </row>
    <row r="10" ht="15" customHeight="1" s="48">
      <c r="A10" s="49" t="n"/>
      <c r="B10" s="49" t="n"/>
      <c r="C10" s="49" t="n"/>
      <c r="D10" s="49" t="n"/>
      <c r="E10" s="49" t="n"/>
      <c r="F10" s="49" t="n"/>
      <c r="G10" s="49" t="n"/>
      <c r="H10" s="49" t="n"/>
      <c r="I10" s="49" t="n"/>
      <c r="J10" s="49" t="n"/>
      <c r="K10" s="49" t="n"/>
      <c r="L10" s="49" t="n"/>
      <c r="M10" s="49" t="n"/>
      <c r="N10" s="49" t="n"/>
    </row>
    <row r="11" ht="15" customHeight="1" s="48">
      <c r="A11" s="49" t="n"/>
      <c r="B11" s="49" t="n"/>
      <c r="C11" s="49" t="n"/>
      <c r="D11" s="49" t="n"/>
      <c r="E11" s="49" t="n"/>
      <c r="F11" s="49" t="n"/>
      <c r="G11" s="49" t="n"/>
      <c r="H11" s="49" t="n"/>
      <c r="I11" s="49" t="n"/>
      <c r="J11" s="49" t="n"/>
      <c r="K11" s="49" t="n"/>
      <c r="L11" s="49" t="n"/>
      <c r="M11" s="49" t="n"/>
      <c r="N11" s="49" t="n"/>
    </row>
    <row r="12" ht="15" customHeight="1" s="48">
      <c r="A12" s="49" t="n"/>
      <c r="B12" s="78" t="inlineStr">
        <is>
          <t xml:space="preserve">  BREAKDOWN BY ISSUE TYPE</t>
        </is>
      </c>
      <c r="C12" s="79" t="n"/>
      <c r="D12" s="79" t="n"/>
      <c r="E12" s="79" t="n"/>
      <c r="F12" s="80" t="n"/>
      <c r="G12" s="49" t="n"/>
      <c r="H12" s="78" t="inlineStr">
        <is>
          <t xml:space="preserve">  BREAKDOWN BY RESPONSIBILITY</t>
        </is>
      </c>
      <c r="I12" s="79" t="n"/>
      <c r="J12" s="79" t="n"/>
      <c r="K12" s="79" t="n"/>
      <c r="L12" s="80" t="n"/>
      <c r="M12" s="49" t="n"/>
      <c r="N12" s="49" t="n"/>
    </row>
    <row r="13" ht="15" customHeight="1" s="48">
      <c r="A13" s="49" t="n"/>
      <c r="B13" s="81" t="inlineStr">
        <is>
          <t>Issue Type</t>
        </is>
      </c>
      <c r="C13" s="81" t="inlineStr">
        <is>
          <t>Cases</t>
        </is>
      </c>
      <c r="D13" s="81" t="inlineStr">
        <is>
          <t>Expected ($)</t>
        </is>
      </c>
      <c r="E13" s="81" t="inlineStr">
        <is>
          <t>Actual ($)</t>
        </is>
      </c>
      <c r="F13" s="81" t="inlineStr">
        <is>
          <t>Gap ($)</t>
        </is>
      </c>
      <c r="G13" s="49" t="n"/>
      <c r="H13" s="81" t="inlineStr">
        <is>
          <t>Party</t>
        </is>
      </c>
      <c r="I13" s="81" t="inlineStr">
        <is>
          <t>Cases</t>
        </is>
      </c>
      <c r="J13" s="81" t="inlineStr">
        <is>
          <t>Expected ($)</t>
        </is>
      </c>
      <c r="K13" s="81" t="inlineStr">
        <is>
          <t>Actual ($)</t>
        </is>
      </c>
      <c r="L13" s="81" t="inlineStr">
        <is>
          <t>Gap ($)</t>
        </is>
      </c>
      <c r="M13" s="49" t="n"/>
      <c r="N13" s="49" t="n"/>
    </row>
    <row r="14" ht="15" customHeight="1" s="48">
      <c r="A14" s="49" t="n"/>
      <c r="B14" s="56" t="inlineStr">
        <is>
          <t>Customer Return</t>
        </is>
      </c>
      <c r="C14" s="56">
        <f>COUNTIF(CaseLog[Issue Type],B14)</f>
        <v/>
      </c>
      <c r="D14" s="82">
        <f>SUMPRODUCT(--(CaseLog[Issue Type]=B14)*--(CaseLog[Expected Reimb ($)]&lt;&gt;"")*CaseLog[Expected Reimb ($)])</f>
        <v/>
      </c>
      <c r="E14" s="82">
        <f>SUMPRODUCT(--(CaseLog[Issue Type]=B14)*--(CaseLog[Actual Reimb ($)]&lt;&gt;"")*CaseLog[Actual Reimb ($)])</f>
        <v/>
      </c>
      <c r="F14" s="82">
        <f>D14-E14</f>
        <v/>
      </c>
      <c r="G14" s="49" t="n"/>
      <c r="H14" s="56" t="inlineStr">
        <is>
          <t>Amazon</t>
        </is>
      </c>
      <c r="I14" s="56">
        <f>COUNTIF(CaseLog[Responsibility],H14)</f>
        <v/>
      </c>
      <c r="J14" s="82">
        <f>SUMPRODUCT(--(CaseLog[Responsibility]=H14)*--(CaseLog[Expected Reimb ($)]&lt;&gt;"")*CaseLog[Expected Reimb ($)])</f>
        <v/>
      </c>
      <c r="K14" s="82">
        <f>SUMPRODUCT(--(CaseLog[Responsibility]=H14)*--(CaseLog[Actual Reimb ($)]&lt;&gt;"")*CaseLog[Actual Reimb ($)])</f>
        <v/>
      </c>
      <c r="L14" s="82">
        <f>J14-K14</f>
        <v/>
      </c>
      <c r="M14" s="49" t="n"/>
      <c r="N14" s="49" t="n"/>
    </row>
    <row r="15" ht="15" customHeight="1" s="48">
      <c r="A15" s="49" t="n"/>
      <c r="B15" s="59" t="inlineStr">
        <is>
          <t>FBA Lost</t>
        </is>
      </c>
      <c r="C15" s="59">
        <f>COUNTIF(CaseLog[Issue Type],B15)</f>
        <v/>
      </c>
      <c r="D15" s="83">
        <f>SUMPRODUCT(--(CaseLog[Issue Type]=B15)*--(CaseLog[Expected Reimb ($)]&lt;&gt;"")*CaseLog[Expected Reimb ($)])</f>
        <v/>
      </c>
      <c r="E15" s="83">
        <f>SUMPRODUCT(--(CaseLog[Issue Type]=B15)*--(CaseLog[Actual Reimb ($)]&lt;&gt;"")*CaseLog[Actual Reimb ($)])</f>
        <v/>
      </c>
      <c r="F15" s="83">
        <f>D15-E15</f>
        <v/>
      </c>
      <c r="G15" s="49" t="n"/>
      <c r="H15" s="59" t="inlineStr">
        <is>
          <t>Carrier</t>
        </is>
      </c>
      <c r="I15" s="59">
        <f>COUNTIF(CaseLog[Responsibility],H15)</f>
        <v/>
      </c>
      <c r="J15" s="83">
        <f>SUMPRODUCT(--(CaseLog[Responsibility]=H15)*--(CaseLog[Expected Reimb ($)]&lt;&gt;"")*CaseLog[Expected Reimb ($)])</f>
        <v/>
      </c>
      <c r="K15" s="83">
        <f>SUMPRODUCT(--(CaseLog[Responsibility]=H15)*--(CaseLog[Actual Reimb ($)]&lt;&gt;"")*CaseLog[Actual Reimb ($)])</f>
        <v/>
      </c>
      <c r="L15" s="83">
        <f>J15-K15</f>
        <v/>
      </c>
      <c r="M15" s="49" t="n"/>
      <c r="N15" s="49" t="n"/>
    </row>
    <row r="16" ht="15" customHeight="1" s="48">
      <c r="A16" s="49" t="n"/>
      <c r="B16" s="56" t="inlineStr">
        <is>
          <t>FBA Damaged</t>
        </is>
      </c>
      <c r="C16" s="56">
        <f>COUNTIF(CaseLog[Issue Type],B16)</f>
        <v/>
      </c>
      <c r="D16" s="82">
        <f>SUMPRODUCT(--(CaseLog[Issue Type]=B16)*--(CaseLog[Expected Reimb ($)]&lt;&gt;"")*CaseLog[Expected Reimb ($)])</f>
        <v/>
      </c>
      <c r="E16" s="82">
        <f>SUMPRODUCT(--(CaseLog[Issue Type]=B16)*--(CaseLog[Actual Reimb ($)]&lt;&gt;"")*CaseLog[Actual Reimb ($)])</f>
        <v/>
      </c>
      <c r="F16" s="82">
        <f>D16-E16</f>
        <v/>
      </c>
      <c r="G16" s="49" t="n"/>
      <c r="H16" s="56" t="inlineStr">
        <is>
          <t>Customer</t>
        </is>
      </c>
      <c r="I16" s="56">
        <f>COUNTIF(CaseLog[Responsibility],H16)</f>
        <v/>
      </c>
      <c r="J16" s="82">
        <f>SUMPRODUCT(--(CaseLog[Responsibility]=H16)*--(CaseLog[Expected Reimb ($)]&lt;&gt;"")*CaseLog[Expected Reimb ($)])</f>
        <v/>
      </c>
      <c r="K16" s="82">
        <f>SUMPRODUCT(--(CaseLog[Responsibility]=H16)*--(CaseLog[Actual Reimb ($)]&lt;&gt;"")*CaseLog[Actual Reimb ($)])</f>
        <v/>
      </c>
      <c r="L16" s="82">
        <f>J16-K16</f>
        <v/>
      </c>
      <c r="M16" s="49" t="n"/>
      <c r="N16" s="49" t="n"/>
    </row>
    <row r="17" ht="15" customHeight="1" s="48">
      <c r="A17" s="49" t="n"/>
      <c r="B17" s="59" t="inlineStr">
        <is>
          <t>Overcharged Fee</t>
        </is>
      </c>
      <c r="C17" s="59">
        <f>COUNTIF(CaseLog[Issue Type],B17)</f>
        <v/>
      </c>
      <c r="D17" s="83">
        <f>SUMPRODUCT(--(CaseLog[Issue Type]=B17)*--(CaseLog[Expected Reimb ($)]&lt;&gt;"")*CaseLog[Expected Reimb ($)])</f>
        <v/>
      </c>
      <c r="E17" s="83">
        <f>SUMPRODUCT(--(CaseLog[Issue Type]=B17)*--(CaseLog[Actual Reimb ($)]&lt;&gt;"")*CaseLog[Actual Reimb ($)])</f>
        <v/>
      </c>
      <c r="F17" s="83">
        <f>D17-E17</f>
        <v/>
      </c>
      <c r="G17" s="49" t="n"/>
      <c r="H17" s="59" t="inlineStr">
        <is>
          <t>Warehouse</t>
        </is>
      </c>
      <c r="I17" s="59">
        <f>COUNTIF(CaseLog[Responsibility],H17)</f>
        <v/>
      </c>
      <c r="J17" s="83">
        <f>SUMPRODUCT(--(CaseLog[Responsibility]=H17)*--(CaseLog[Expected Reimb ($)]&lt;&gt;"")*CaseLog[Expected Reimb ($)])</f>
        <v/>
      </c>
      <c r="K17" s="83">
        <f>SUMPRODUCT(--(CaseLog[Responsibility]=H17)*--(CaseLog[Actual Reimb ($)]&lt;&gt;"")*CaseLog[Actual Reimb ($)])</f>
        <v/>
      </c>
      <c r="L17" s="83">
        <f>J17-K17</f>
        <v/>
      </c>
      <c r="M17" s="49" t="n"/>
      <c r="N17" s="49" t="n"/>
    </row>
    <row r="18" ht="15" customHeight="1" s="48">
      <c r="A18" s="49" t="n"/>
      <c r="B18" s="56" t="inlineStr">
        <is>
          <t>Wrong Reimbursement</t>
        </is>
      </c>
      <c r="C18" s="56">
        <f>COUNTIF(CaseLog[Issue Type],B18)</f>
        <v/>
      </c>
      <c r="D18" s="82">
        <f>SUMPRODUCT(--(CaseLog[Issue Type]=B18)*--(CaseLog[Expected Reimb ($)]&lt;&gt;"")*CaseLog[Expected Reimb ($)])</f>
        <v/>
      </c>
      <c r="E18" s="82">
        <f>SUMPRODUCT(--(CaseLog[Issue Type]=B18)*--(CaseLog[Actual Reimb ($)]&lt;&gt;"")*CaseLog[Actual Reimb ($)])</f>
        <v/>
      </c>
      <c r="F18" s="82">
        <f>D18-E18</f>
        <v/>
      </c>
      <c r="G18" s="49" t="n"/>
      <c r="H18" s="56" t="inlineStr">
        <is>
          <t>Seller</t>
        </is>
      </c>
      <c r="I18" s="56">
        <f>COUNTIF(CaseLog[Responsibility],H18)</f>
        <v/>
      </c>
      <c r="J18" s="82">
        <f>SUMPRODUCT(--(CaseLog[Responsibility]=H18)*--(CaseLog[Expected Reimb ($)]&lt;&gt;"")*CaseLog[Expected Reimb ($)])</f>
        <v/>
      </c>
      <c r="K18" s="82">
        <f>SUMPRODUCT(--(CaseLog[Responsibility]=H18)*--(CaseLog[Actual Reimb ($)]&lt;&gt;"")*CaseLog[Actual Reimb ($)])</f>
        <v/>
      </c>
      <c r="L18" s="82">
        <f>J18-K18</f>
        <v/>
      </c>
      <c r="M18" s="49" t="n"/>
      <c r="N18" s="49" t="n"/>
    </row>
    <row r="19" ht="15" customHeight="1" s="48">
      <c r="A19" s="49" t="n"/>
      <c r="B19" s="59" t="inlineStr">
        <is>
          <t>Missing Inbound</t>
        </is>
      </c>
      <c r="C19" s="59">
        <f>COUNTIF(CaseLog[Issue Type],B19)</f>
        <v/>
      </c>
      <c r="D19" s="83">
        <f>SUMPRODUCT(--(CaseLog[Issue Type]=B19)*--(CaseLog[Expected Reimb ($)]&lt;&gt;"")*CaseLog[Expected Reimb ($)])</f>
        <v/>
      </c>
      <c r="E19" s="83">
        <f>SUMPRODUCT(--(CaseLog[Issue Type]=B19)*--(CaseLog[Actual Reimb ($)]&lt;&gt;"")*CaseLog[Actual Reimb ($)])</f>
        <v/>
      </c>
      <c r="F19" s="83">
        <f>D19-E19</f>
        <v/>
      </c>
      <c r="G19" s="49" t="n"/>
      <c r="H19" s="49" t="n"/>
      <c r="I19" s="49" t="n"/>
      <c r="J19" s="49" t="n"/>
      <c r="K19" s="49" t="n"/>
      <c r="L19" s="49" t="n"/>
      <c r="M19" s="49" t="n"/>
      <c r="N19" s="49" t="n"/>
    </row>
    <row r="20" ht="15" customHeight="1" s="48">
      <c r="A20" s="49" t="n"/>
      <c r="B20" s="56" t="inlineStr">
        <is>
          <t>Removal Order Issue</t>
        </is>
      </c>
      <c r="C20" s="56">
        <f>COUNTIF(CaseLog[Issue Type],B20)</f>
        <v/>
      </c>
      <c r="D20" s="82">
        <f>SUMPRODUCT(--(CaseLog[Issue Type]=B20)*--(CaseLog[Expected Reimb ($)]&lt;&gt;"")*CaseLog[Expected Reimb ($)])</f>
        <v/>
      </c>
      <c r="E20" s="82">
        <f>SUMPRODUCT(--(CaseLog[Issue Type]=B20)*--(CaseLog[Actual Reimb ($)]&lt;&gt;"")*CaseLog[Actual Reimb ($)])</f>
        <v/>
      </c>
      <c r="F20" s="82">
        <f>D20-E20</f>
        <v/>
      </c>
      <c r="G20" s="49" t="n"/>
      <c r="H20" s="49" t="n"/>
      <c r="I20" s="49" t="n"/>
      <c r="J20" s="49" t="n"/>
      <c r="K20" s="49" t="n"/>
      <c r="L20" s="49" t="n"/>
      <c r="M20" s="49" t="n"/>
      <c r="N20" s="49" t="n"/>
    </row>
    <row r="21" ht="15" customHeight="1" s="48">
      <c r="A21" s="49" t="n"/>
      <c r="B21" s="49" t="n"/>
      <c r="C21" s="49" t="n"/>
      <c r="D21" s="49" t="n"/>
      <c r="E21" s="49" t="n"/>
      <c r="F21" s="49" t="n"/>
      <c r="G21" s="49" t="n"/>
      <c r="H21" s="49" t="n"/>
      <c r="I21" s="49" t="n"/>
      <c r="J21" s="49" t="n"/>
      <c r="K21" s="49" t="n"/>
      <c r="L21" s="49" t="n"/>
      <c r="M21" s="49" t="n"/>
      <c r="N21" s="49" t="n"/>
    </row>
    <row r="22" ht="15" customHeight="1" s="48">
      <c r="A22" s="49" t="n"/>
      <c r="B22" s="49" t="n"/>
      <c r="C22" s="49" t="n"/>
      <c r="D22" s="49" t="n"/>
      <c r="E22" s="49" t="n"/>
      <c r="F22" s="49" t="n"/>
      <c r="G22" s="49" t="n"/>
      <c r="H22" s="49" t="n"/>
      <c r="I22" s="49" t="n"/>
      <c r="J22" s="49" t="n"/>
      <c r="K22" s="49" t="n"/>
      <c r="L22" s="49" t="n"/>
      <c r="M22" s="49" t="n"/>
      <c r="N22" s="49" t="n"/>
    </row>
    <row r="23" ht="15" customHeight="1" s="48">
      <c r="A23" s="49" t="n"/>
      <c r="B23" s="78" t="inlineStr">
        <is>
          <t xml:space="preserve">  STATUS BREAKDOWN</t>
        </is>
      </c>
      <c r="C23" s="79" t="n"/>
      <c r="D23" s="79" t="n"/>
      <c r="E23" s="80" t="n"/>
      <c r="F23" s="49" t="n"/>
      <c r="G23" s="49" t="n"/>
      <c r="H23" s="49" t="n"/>
      <c r="I23" s="49" t="n"/>
      <c r="J23" s="49" t="n"/>
      <c r="K23" s="49" t="n"/>
      <c r="L23" s="49" t="n"/>
      <c r="M23" s="49" t="n"/>
      <c r="N23" s="49" t="n"/>
    </row>
    <row r="24" ht="15" customHeight="1" s="48">
      <c r="A24" s="49" t="n"/>
      <c r="B24" s="81" t="inlineStr">
        <is>
          <t>Status</t>
        </is>
      </c>
      <c r="C24" s="81" t="inlineStr">
        <is>
          <t>Count</t>
        </is>
      </c>
      <c r="D24" s="81" t="inlineStr">
        <is>
          <t>% of Total</t>
        </is>
      </c>
      <c r="E24" s="81" t="inlineStr">
        <is>
          <t>Avg Days</t>
        </is>
      </c>
      <c r="F24" s="49" t="n"/>
      <c r="G24" s="49" t="n"/>
      <c r="H24" s="49" t="n"/>
      <c r="I24" s="49" t="n"/>
      <c r="J24" s="49" t="n"/>
      <c r="K24" s="49" t="n"/>
      <c r="L24" s="49" t="n"/>
      <c r="M24" s="49" t="n"/>
      <c r="N24" s="49" t="n"/>
    </row>
    <row r="25" ht="15" customHeight="1" s="48">
      <c r="A25" s="49" t="n"/>
      <c r="B25" s="56" t="inlineStr">
        <is>
          <t>Open</t>
        </is>
      </c>
      <c r="C25" s="56">
        <f>COUNTIF(CaseLog[Status],B25)</f>
        <v/>
      </c>
      <c r="D25" s="55">
        <f>IF(COUNTA(CaseLog[Date Filed])=0,"",C25/COUNTA(CaseLog[Date Filed]))</f>
        <v/>
      </c>
      <c r="E25" s="84">
        <f>IFERROR(AVERAGEIFS(CaseLog[Days Open],CaseLog[Status],B25,CaseLog[Days Open],"&gt;0"),0)</f>
        <v/>
      </c>
      <c r="F25" s="49" t="n"/>
      <c r="G25" s="49" t="n"/>
      <c r="H25" s="49" t="n"/>
      <c r="I25" s="49" t="n"/>
      <c r="J25" s="49" t="n"/>
      <c r="K25" s="49" t="n"/>
      <c r="L25" s="49" t="n"/>
      <c r="M25" s="49" t="n"/>
      <c r="N25" s="49" t="n"/>
    </row>
    <row r="26" ht="15" customHeight="1" s="48">
      <c r="A26" s="49" t="n"/>
      <c r="B26" s="59" t="inlineStr">
        <is>
          <t>Pending</t>
        </is>
      </c>
      <c r="C26" s="59">
        <f>COUNTIF(CaseLog[Status],B26)</f>
        <v/>
      </c>
      <c r="D26" s="58">
        <f>IF(COUNTA(CaseLog[Date Filed])=0,"",C26/COUNTA(CaseLog[Date Filed]))</f>
        <v/>
      </c>
      <c r="E26" s="85">
        <f>IFERROR(AVERAGEIFS(CaseLog[Days Open],CaseLog[Status],B26,CaseLog[Days Open],"&gt;0"),0)</f>
        <v/>
      </c>
      <c r="F26" s="49" t="n"/>
      <c r="G26" s="49" t="n"/>
      <c r="H26" s="49" t="n"/>
      <c r="I26" s="49" t="n"/>
      <c r="J26" s="49" t="n"/>
      <c r="K26" s="49" t="n"/>
      <c r="L26" s="49" t="n"/>
      <c r="M26" s="49" t="n"/>
      <c r="N26" s="49" t="n"/>
    </row>
    <row r="27" ht="15" customHeight="1" s="48">
      <c r="A27" s="49" t="n"/>
      <c r="B27" s="56" t="inlineStr">
        <is>
          <t>Under Review</t>
        </is>
      </c>
      <c r="C27" s="56">
        <f>COUNTIF(CaseLog[Status],B27)</f>
        <v/>
      </c>
      <c r="D27" s="55">
        <f>IF(COUNTA(CaseLog[Date Filed])=0,"",C27/COUNTA(CaseLog[Date Filed]))</f>
        <v/>
      </c>
      <c r="E27" s="84">
        <f>IFERROR(AVERAGEIFS(CaseLog[Days Open],CaseLog[Status],B27,CaseLog[Days Open],"&gt;0"),0)</f>
        <v/>
      </c>
      <c r="F27" s="49" t="n"/>
      <c r="G27" s="49" t="n"/>
      <c r="H27" s="49" t="n"/>
      <c r="I27" s="49" t="n"/>
      <c r="J27" s="49" t="n"/>
      <c r="K27" s="49" t="n"/>
      <c r="L27" s="49" t="n"/>
      <c r="M27" s="49" t="n"/>
      <c r="N27" s="49" t="n"/>
    </row>
    <row r="28" ht="15" customHeight="1" s="48">
      <c r="A28" s="49" t="n"/>
      <c r="B28" s="59" t="inlineStr">
        <is>
          <t>Partially Resolved</t>
        </is>
      </c>
      <c r="C28" s="59">
        <f>COUNTIF(CaseLog[Status],B28)</f>
        <v/>
      </c>
      <c r="D28" s="58">
        <f>IF(COUNTA(CaseLog[Date Filed])=0,"",C28/COUNTA(CaseLog[Date Filed]))</f>
        <v/>
      </c>
      <c r="E28" s="85">
        <f>IFERROR(AVERAGEIFS(CaseLog[Days Open],CaseLog[Status],B28,CaseLog[Days Open],"&gt;0"),0)</f>
        <v/>
      </c>
      <c r="F28" s="49" t="n"/>
      <c r="G28" s="49" t="n"/>
      <c r="H28" s="49" t="n"/>
      <c r="I28" s="49" t="n"/>
      <c r="J28" s="49" t="n"/>
      <c r="K28" s="49" t="n"/>
      <c r="L28" s="49" t="n"/>
      <c r="M28" s="49" t="n"/>
      <c r="N28" s="49" t="n"/>
    </row>
    <row r="29" ht="15" customHeight="1" s="48">
      <c r="A29" s="49" t="n"/>
      <c r="B29" s="56" t="inlineStr">
        <is>
          <t>Resolved</t>
        </is>
      </c>
      <c r="C29" s="56">
        <f>COUNTIF(CaseLog[Status],B29)</f>
        <v/>
      </c>
      <c r="D29" s="55">
        <f>IF(COUNTA(CaseLog[Date Filed])=0,"",C29/COUNTA(CaseLog[Date Filed]))</f>
        <v/>
      </c>
      <c r="E29" s="84">
        <f>IFERROR(AVERAGEIFS(CaseLog[Days Open],CaseLog[Status],B29,CaseLog[Days Open],"&gt;0"),0)</f>
        <v/>
      </c>
      <c r="F29" s="49" t="n"/>
      <c r="G29" s="49" t="n"/>
      <c r="H29" s="49" t="n"/>
      <c r="I29" s="49" t="n"/>
      <c r="J29" s="49" t="n"/>
      <c r="K29" s="49" t="n"/>
      <c r="L29" s="49" t="n"/>
      <c r="M29" s="49" t="n"/>
      <c r="N29" s="49" t="n"/>
    </row>
    <row r="30" ht="15" customHeight="1" s="48">
      <c r="A30" s="49" t="n"/>
      <c r="B30" s="59" t="inlineStr">
        <is>
          <t>Denied</t>
        </is>
      </c>
      <c r="C30" s="59">
        <f>COUNTIF(CaseLog[Status],B30)</f>
        <v/>
      </c>
      <c r="D30" s="58">
        <f>IF(COUNTA(CaseLog[Date Filed])=0,"",C30/COUNTA(CaseLog[Date Filed]))</f>
        <v/>
      </c>
      <c r="E30" s="85">
        <f>IFERROR(AVERAGEIFS(CaseLog[Days Open],CaseLog[Status],B30,CaseLog[Days Open],"&gt;0"),0)</f>
        <v/>
      </c>
      <c r="F30" s="49" t="n"/>
      <c r="G30" s="49" t="n"/>
      <c r="H30" s="49" t="n"/>
      <c r="I30" s="49" t="n"/>
      <c r="J30" s="49" t="n"/>
      <c r="K30" s="49" t="n"/>
      <c r="L30" s="49" t="n"/>
      <c r="M30" s="49" t="n"/>
      <c r="N30" s="49" t="n"/>
    </row>
    <row r="31" ht="15" customHeight="1" s="48">
      <c r="A31" s="49" t="n"/>
      <c r="B31" s="56" t="inlineStr">
        <is>
          <t>Appealed</t>
        </is>
      </c>
      <c r="C31" s="56">
        <f>COUNTIF(CaseLog[Status],B31)</f>
        <v/>
      </c>
      <c r="D31" s="55">
        <f>IF(COUNTA(CaseLog[Date Filed])=0,"",C31/COUNTA(CaseLog[Date Filed]))</f>
        <v/>
      </c>
      <c r="E31" s="84">
        <f>IFERROR(AVERAGEIFS(CaseLog[Days Open],CaseLog[Status],B31,CaseLog[Days Open],"&gt;0"),0)</f>
        <v/>
      </c>
      <c r="F31" s="49" t="n"/>
      <c r="G31" s="49" t="n"/>
      <c r="H31" s="49" t="n"/>
      <c r="I31" s="49" t="n"/>
      <c r="J31" s="49" t="n"/>
      <c r="K31" s="49" t="n"/>
      <c r="L31" s="49" t="n"/>
      <c r="M31" s="49" t="n"/>
      <c r="N31" s="49" t="n"/>
    </row>
    <row r="32" ht="15" customHeight="1" s="48">
      <c r="A32" s="49" t="n"/>
      <c r="B32" s="49" t="n"/>
      <c r="C32" s="49" t="n"/>
      <c r="D32" s="49" t="n"/>
      <c r="E32" s="49" t="n"/>
      <c r="F32" s="49" t="n"/>
      <c r="G32" s="49" t="n"/>
      <c r="H32" s="49" t="n"/>
      <c r="I32" s="49" t="n"/>
      <c r="J32" s="49" t="n"/>
      <c r="K32" s="49" t="n"/>
      <c r="L32" s="49" t="n"/>
      <c r="M32" s="49" t="n"/>
      <c r="N32" s="49" t="n"/>
    </row>
    <row r="33" ht="15" customHeight="1" s="48">
      <c r="A33" s="49" t="n"/>
      <c r="B33" s="49" t="n"/>
      <c r="C33" s="49" t="n"/>
      <c r="D33" s="49" t="n"/>
      <c r="E33" s="49" t="n"/>
      <c r="F33" s="49" t="n"/>
      <c r="G33" s="49" t="n"/>
      <c r="H33" s="49" t="n"/>
      <c r="I33" s="49" t="n"/>
      <c r="J33" s="49" t="n"/>
      <c r="K33" s="49" t="n"/>
      <c r="L33" s="49" t="n"/>
      <c r="M33" s="49" t="n"/>
      <c r="N33" s="49" t="n"/>
    </row>
    <row r="34" ht="15" customHeight="1" s="48">
      <c r="A34" s="49" t="n"/>
      <c r="B34" s="49" t="n"/>
      <c r="C34" s="49" t="n"/>
      <c r="D34" s="49" t="n"/>
      <c r="E34" s="49" t="n"/>
      <c r="F34" s="49" t="n"/>
      <c r="G34" s="49" t="n"/>
      <c r="H34" s="49" t="n"/>
      <c r="I34" s="49" t="n"/>
      <c r="J34" s="49" t="n"/>
      <c r="K34" s="49" t="n"/>
      <c r="L34" s="49" t="n"/>
      <c r="M34" s="49" t="n"/>
      <c r="N34" s="49" t="n"/>
    </row>
    <row r="35" ht="15" customHeight="1" s="48">
      <c r="A35" s="49" t="n"/>
      <c r="B35" s="49" t="n"/>
      <c r="C35" s="49" t="n"/>
      <c r="D35" s="49" t="n"/>
      <c r="E35" s="49" t="n"/>
      <c r="F35" s="49" t="n"/>
      <c r="G35" s="49" t="n"/>
      <c r="H35" s="49" t="n"/>
      <c r="I35" s="49" t="n"/>
      <c r="J35" s="49" t="n"/>
      <c r="K35" s="49" t="n"/>
      <c r="L35" s="49" t="n"/>
      <c r="M35" s="49" t="n"/>
      <c r="N35" s="49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18">
    <mergeCell ref="B8:C8"/>
    <mergeCell ref="B6:C6"/>
    <mergeCell ref="B2:M2"/>
    <mergeCell ref="E6:F6"/>
    <mergeCell ref="H6:I6"/>
    <mergeCell ref="B3:M3"/>
    <mergeCell ref="K8:L8"/>
    <mergeCell ref="B5:C5"/>
    <mergeCell ref="E8:F8"/>
    <mergeCell ref="K9:L9"/>
    <mergeCell ref="E5:F5"/>
    <mergeCell ref="K5:L5"/>
    <mergeCell ref="H5:I5"/>
    <mergeCell ref="K6:L6"/>
    <mergeCell ref="H8:I8"/>
    <mergeCell ref="B9:C9"/>
    <mergeCell ref="E9:F9"/>
    <mergeCell ref="H9:I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F7B731"/>
    <outlinePr summaryBelow="1" summaryRight="1"/>
    <pageSetUpPr fitToPage="0"/>
  </sheetPr>
  <dimension ref="A1:L30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47" min="1" max="1"/>
    <col width="5" customWidth="1" style="47" min="2" max="2"/>
    <col width="14" customWidth="1" style="47" min="3" max="3"/>
    <col width="24" customWidth="1" style="47" min="4" max="4"/>
    <col width="10" customWidth="1" style="47" min="5" max="6"/>
    <col width="12" customWidth="1" style="47" min="7" max="8"/>
    <col width="10" customWidth="1" style="47" min="9" max="9"/>
    <col width="8" customWidth="1" style="47" min="10" max="10"/>
  </cols>
  <sheetData>
    <row r="1" ht="15" customHeight="1" s="48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  <c r="J1" s="49" t="n"/>
      <c r="K1" s="49" t="n"/>
      <c r="L1" s="49" t="n"/>
    </row>
    <row r="2" ht="19.5" customHeight="1" s="48">
      <c r="A2" s="49" t="n"/>
      <c r="B2" s="86" t="inlineStr">
        <is>
          <t>TOP PROBLEM ASINs &amp; SUPPLIERS</t>
        </is>
      </c>
    </row>
    <row r="3" ht="15" customHeight="1" s="48">
      <c r="A3" s="49" t="n"/>
      <c r="B3" s="51" t="inlineStr">
        <is>
          <t>Identify which products and suppliers cause the most return/reimbursement issues</t>
        </is>
      </c>
    </row>
    <row r="4" ht="15" customHeight="1" s="48">
      <c r="A4" s="49" t="n"/>
      <c r="B4" s="49" t="n"/>
      <c r="C4" s="49" t="n"/>
      <c r="D4" s="49" t="n"/>
      <c r="E4" s="49" t="n"/>
      <c r="F4" s="49" t="n"/>
      <c r="G4" s="49" t="n"/>
      <c r="H4" s="49" t="n"/>
      <c r="I4" s="49" t="n"/>
      <c r="J4" s="49" t="n"/>
      <c r="K4" s="49" t="n"/>
      <c r="L4" s="49" t="n"/>
    </row>
    <row r="5" ht="15" customHeight="1" s="48">
      <c r="A5" s="49" t="n"/>
      <c r="B5" s="78" t="inlineStr">
        <is>
          <t xml:space="preserve">  ASIN RANKING BY ISSUE COUNT</t>
        </is>
      </c>
      <c r="C5" s="79" t="n"/>
      <c r="D5" s="79" t="n"/>
      <c r="E5" s="79" t="n"/>
      <c r="F5" s="79" t="n"/>
      <c r="G5" s="79" t="n"/>
      <c r="H5" s="79" t="n"/>
      <c r="I5" s="79" t="n"/>
      <c r="J5" s="80" t="n"/>
      <c r="K5" s="49" t="n"/>
      <c r="L5" s="49" t="n"/>
    </row>
    <row r="6" ht="21.75" customHeight="1" s="48">
      <c r="A6" s="49" t="n"/>
      <c r="B6" s="81" t="inlineStr">
        <is>
          <t>Rank</t>
        </is>
      </c>
      <c r="C6" s="81" t="inlineStr">
        <is>
          <t>ASIN</t>
        </is>
      </c>
      <c r="D6" s="81" t="inlineStr">
        <is>
          <t>Product Title</t>
        </is>
      </c>
      <c r="E6" s="81" t="inlineStr">
        <is>
          <t>Total Cases</t>
        </is>
      </c>
      <c r="F6" s="81" t="inlineStr">
        <is>
          <t>Open Cases</t>
        </is>
      </c>
      <c r="G6" s="81" t="inlineStr">
        <is>
          <t>Expected ($)</t>
        </is>
      </c>
      <c r="H6" s="81" t="inlineStr">
        <is>
          <t>Actual ($)</t>
        </is>
      </c>
      <c r="I6" s="81" t="inlineStr">
        <is>
          <t>Gap ($)</t>
        </is>
      </c>
      <c r="J6" s="81" t="inlineStr">
        <is>
          <t>Gap %</t>
        </is>
      </c>
      <c r="K6" s="49" t="n"/>
      <c r="L6" s="49" t="n"/>
    </row>
    <row r="7" ht="15" customHeight="1" s="48">
      <c r="A7" s="49" t="n"/>
      <c r="B7" s="56" t="n">
        <v>1</v>
      </c>
      <c r="C7" s="53">
        <f>IFERROR(INDEX('Case Log'!D$6:D$205,MATCH(MAX(COUNTIF('Case Log'!D$6:D$205,'Case Log'!D$6:D$205)*('Case Log'!D$6:D$205&lt;&gt;"")),COUNTIF('Case Log'!D$6:D$205,'Case Log'!D$6:D$205)*('Case Log'!D$6:D$205&lt;&gt;""),0)),"")</f>
        <v/>
      </c>
      <c r="D7" s="53">
        <f>IFERROR(INDEX('Case Log'!F$6:F$205,MATCH(C7,'Case Log'!D$6:D$205,0)),"")</f>
        <v/>
      </c>
      <c r="E7" s="56">
        <f>IF(C7="","",COUNTIF(CaseLog[ASIN],C7))</f>
        <v/>
      </c>
      <c r="F7" s="56">
        <f>IF(C7="","",COUNTIFS(CaseLog[ASIN],C7,CaseLog[Status],"&lt;&gt;Resolved",CaseLog[Status],"&lt;&gt;Denied"))</f>
        <v/>
      </c>
      <c r="G7" s="82">
        <f>IF(C7="","",SUMPRODUCT(--(CaseLog[ASIN]=C7)*--(CaseLog[Expected Reimb ($)]&lt;&gt;"")*CaseLog[Expected Reimb ($)]))</f>
        <v/>
      </c>
      <c r="H7" s="82">
        <f>IF(C7="","",SUMPRODUCT(--(CaseLog[ASIN]=C7)*--(CaseLog[Actual Reimb ($)]&lt;&gt;"")*CaseLog[Actual Reimb ($)]))</f>
        <v/>
      </c>
      <c r="I7" s="82">
        <f>IF(G7="","",G7-H7)</f>
        <v/>
      </c>
      <c r="J7" s="55">
        <f>IF(OR(G7="",G7=0),"",I7/G7)</f>
        <v/>
      </c>
      <c r="K7" s="49" t="n"/>
      <c r="L7" s="49" t="n"/>
    </row>
    <row r="8" ht="15" customHeight="1" s="48">
      <c r="A8" s="49" t="n"/>
      <c r="B8" s="59" t="n">
        <v>2</v>
      </c>
      <c r="C8" s="53">
        <f>IFERROR(INDEX('Case Log'!D$6:D$205,MATCH(1,(COUNTIF('Case Log'!D$6:D$205,'Case Log'!D$6:D$205)*('Case Log'!D$6:D$205&lt;&gt;"")*(COUNTIF(C$7:C$7,'Case Log'!D$6:D$205)=0)&gt;0)*(COUNTIF('Case Log'!D$6:D$205,'Case Log'!D$6:D$205)*('Case Log'!D$6:D$205&lt;&gt;"")*(COUNTIF(C$7:C$7,'Case Log'!D$6:D$205)=0)&gt;=AGGREGATE(14,6,COUNTIF('Case Log'!D$6:D$205,'Case Log'!D$6:D$205)*('Case Log'!D$6:D$205&lt;&gt;"")*(COUNTIF(C$7:C$7,'Case Log'!D$6:D$205)=0),1)),0)),"")</f>
        <v/>
      </c>
      <c r="D8" s="53">
        <f>IFERROR(INDEX('Case Log'!F$6:F$205,MATCH(C8,'Case Log'!D$6:D$205,0)),"")</f>
        <v/>
      </c>
      <c r="E8" s="59">
        <f>IF(C8="","",COUNTIF(CaseLog[ASIN],C8))</f>
        <v/>
      </c>
      <c r="F8" s="59">
        <f>IF(C8="","",COUNTIFS(CaseLog[ASIN],C8,CaseLog[Status],"&lt;&gt;Resolved",CaseLog[Status],"&lt;&gt;Denied"))</f>
        <v/>
      </c>
      <c r="G8" s="83">
        <f>IF(C8="","",SUMPRODUCT(--(CaseLog[ASIN]=C8)*--(CaseLog[Expected Reimb ($)]&lt;&gt;"")*CaseLog[Expected Reimb ($)]))</f>
        <v/>
      </c>
      <c r="H8" s="83">
        <f>IF(C8="","",SUMPRODUCT(--(CaseLog[ASIN]=C8)*--(CaseLog[Actual Reimb ($)]&lt;&gt;"")*CaseLog[Actual Reimb ($)]))</f>
        <v/>
      </c>
      <c r="I8" s="83">
        <f>IF(G8="","",G8-H8)</f>
        <v/>
      </c>
      <c r="J8" s="58">
        <f>IF(OR(G8="",G8=0),"",I8/G8)</f>
        <v/>
      </c>
      <c r="K8" s="49" t="n"/>
      <c r="L8" s="49" t="n"/>
    </row>
    <row r="9" ht="15" customHeight="1" s="48">
      <c r="A9" s="49" t="n"/>
      <c r="B9" s="56" t="n">
        <v>3</v>
      </c>
      <c r="C9" s="53">
        <f>IFERROR(INDEX('Case Log'!D$6:D$205,MATCH(1,(COUNTIF('Case Log'!D$6:D$205,'Case Log'!D$6:D$205)*('Case Log'!D$6:D$205&lt;&gt;"")*(COUNTIF(C$7:C$8,'Case Log'!D$6:D$205)=0)&gt;0)*(COUNTIF('Case Log'!D$6:D$205,'Case Log'!D$6:D$205)*('Case Log'!D$6:D$205&lt;&gt;"")*(COUNTIF(C$7:C$8,'Case Log'!D$6:D$205)=0)&gt;=AGGREGATE(14,6,COUNTIF('Case Log'!D$6:D$205,'Case Log'!D$6:D$205)*('Case Log'!D$6:D$205&lt;&gt;"")*(COUNTIF(C$7:C$8,'Case Log'!D$6:D$205)=0),1)),0)),"")</f>
        <v/>
      </c>
      <c r="D9" s="53">
        <f>IFERROR(INDEX('Case Log'!F$6:F$205,MATCH(C9,'Case Log'!D$6:D$205,0)),"")</f>
        <v/>
      </c>
      <c r="E9" s="56">
        <f>IF(C9="","",COUNTIF(CaseLog[ASIN],C9))</f>
        <v/>
      </c>
      <c r="F9" s="56">
        <f>IF(C9="","",COUNTIFS(CaseLog[ASIN],C9,CaseLog[Status],"&lt;&gt;Resolved",CaseLog[Status],"&lt;&gt;Denied"))</f>
        <v/>
      </c>
      <c r="G9" s="82">
        <f>IF(C9="","",SUMPRODUCT(--(CaseLog[ASIN]=C9)*--(CaseLog[Expected Reimb ($)]&lt;&gt;"")*CaseLog[Expected Reimb ($)]))</f>
        <v/>
      </c>
      <c r="H9" s="82">
        <f>IF(C9="","",SUMPRODUCT(--(CaseLog[ASIN]=C9)*--(CaseLog[Actual Reimb ($)]&lt;&gt;"")*CaseLog[Actual Reimb ($)]))</f>
        <v/>
      </c>
      <c r="I9" s="82">
        <f>IF(G9="","",G9-H9)</f>
        <v/>
      </c>
      <c r="J9" s="55">
        <f>IF(OR(G9="",G9=0),"",I9/G9)</f>
        <v/>
      </c>
      <c r="K9" s="49" t="n"/>
      <c r="L9" s="49" t="n"/>
    </row>
    <row r="10" ht="15" customHeight="1" s="48">
      <c r="A10" s="49" t="n"/>
      <c r="B10" s="59" t="n">
        <v>4</v>
      </c>
      <c r="C10" s="53">
        <f>IFERROR(INDEX('Case Log'!D$6:D$205,MATCH(1,(COUNTIF('Case Log'!D$6:D$205,'Case Log'!D$6:D$205)*('Case Log'!D$6:D$205&lt;&gt;"")*(COUNTIF(C$7:C$9,'Case Log'!D$6:D$205)=0)&gt;0)*(COUNTIF('Case Log'!D$6:D$205,'Case Log'!D$6:D$205)*('Case Log'!D$6:D$205&lt;&gt;"")*(COUNTIF(C$7:C$9,'Case Log'!D$6:D$205)=0)&gt;=AGGREGATE(14,6,COUNTIF('Case Log'!D$6:D$205,'Case Log'!D$6:D$205)*('Case Log'!D$6:D$205&lt;&gt;"")*(COUNTIF(C$7:C$9,'Case Log'!D$6:D$205)=0),1)),0)),"")</f>
        <v/>
      </c>
      <c r="D10" s="53">
        <f>IFERROR(INDEX('Case Log'!F$6:F$205,MATCH(C10,'Case Log'!D$6:D$205,0)),"")</f>
        <v/>
      </c>
      <c r="E10" s="59">
        <f>IF(C10="","",COUNTIF(CaseLog[ASIN],C10))</f>
        <v/>
      </c>
      <c r="F10" s="59">
        <f>IF(C10="","",COUNTIFS(CaseLog[ASIN],C10,CaseLog[Status],"&lt;&gt;Resolved",CaseLog[Status],"&lt;&gt;Denied"))</f>
        <v/>
      </c>
      <c r="G10" s="83">
        <f>IF(C10="","",SUMPRODUCT(--(CaseLog[ASIN]=C10)*--(CaseLog[Expected Reimb ($)]&lt;&gt;"")*CaseLog[Expected Reimb ($)]))</f>
        <v/>
      </c>
      <c r="H10" s="83">
        <f>IF(C10="","",SUMPRODUCT(--(CaseLog[ASIN]=C10)*--(CaseLog[Actual Reimb ($)]&lt;&gt;"")*CaseLog[Actual Reimb ($)]))</f>
        <v/>
      </c>
      <c r="I10" s="83">
        <f>IF(G10="","",G10-H10)</f>
        <v/>
      </c>
      <c r="J10" s="58">
        <f>IF(OR(G10="",G10=0),"",I10/G10)</f>
        <v/>
      </c>
      <c r="K10" s="49" t="n"/>
      <c r="L10" s="49" t="n"/>
    </row>
    <row r="11" ht="15" customHeight="1" s="48">
      <c r="A11" s="49" t="n"/>
      <c r="B11" s="56" t="n">
        <v>5</v>
      </c>
      <c r="C11" s="53">
        <f>IFERROR(INDEX('Case Log'!D$6:D$205,MATCH(1,(COUNTIF('Case Log'!D$6:D$205,'Case Log'!D$6:D$205)*('Case Log'!D$6:D$205&lt;&gt;"")*(COUNTIF(C$7:C$10,'Case Log'!D$6:D$205)=0)&gt;0)*(COUNTIF('Case Log'!D$6:D$205,'Case Log'!D$6:D$205)*('Case Log'!D$6:D$205&lt;&gt;"")*(COUNTIF(C$7:C$10,'Case Log'!D$6:D$205)=0)&gt;=AGGREGATE(14,6,COUNTIF('Case Log'!D$6:D$205,'Case Log'!D$6:D$205)*('Case Log'!D$6:D$205&lt;&gt;"")*(COUNTIF(C$7:C$10,'Case Log'!D$6:D$205)=0),1)),0)),"")</f>
        <v/>
      </c>
      <c r="D11" s="53">
        <f>IFERROR(INDEX('Case Log'!F$6:F$205,MATCH(C11,'Case Log'!D$6:D$205,0)),"")</f>
        <v/>
      </c>
      <c r="E11" s="56">
        <f>IF(C11="","",COUNTIF(CaseLog[ASIN],C11))</f>
        <v/>
      </c>
      <c r="F11" s="56">
        <f>IF(C11="","",COUNTIFS(CaseLog[ASIN],C11,CaseLog[Status],"&lt;&gt;Resolved",CaseLog[Status],"&lt;&gt;Denied"))</f>
        <v/>
      </c>
      <c r="G11" s="82">
        <f>IF(C11="","",SUMPRODUCT(--(CaseLog[ASIN]=C11)*--(CaseLog[Expected Reimb ($)]&lt;&gt;"")*CaseLog[Expected Reimb ($)]))</f>
        <v/>
      </c>
      <c r="H11" s="82">
        <f>IF(C11="","",SUMPRODUCT(--(CaseLog[ASIN]=C11)*--(CaseLog[Actual Reimb ($)]&lt;&gt;"")*CaseLog[Actual Reimb ($)]))</f>
        <v/>
      </c>
      <c r="I11" s="82">
        <f>IF(G11="","",G11-H11)</f>
        <v/>
      </c>
      <c r="J11" s="55">
        <f>IF(OR(G11="",G11=0),"",I11/G11)</f>
        <v/>
      </c>
      <c r="K11" s="49" t="n"/>
      <c r="L11" s="49" t="n"/>
    </row>
    <row r="12" ht="15" customHeight="1" s="48">
      <c r="A12" s="49" t="n"/>
      <c r="B12" s="59" t="n">
        <v>6</v>
      </c>
      <c r="C12" s="53">
        <f>IFERROR(INDEX('Case Log'!D$6:D$205,MATCH(1,(COUNTIF('Case Log'!D$6:D$205,'Case Log'!D$6:D$205)*('Case Log'!D$6:D$205&lt;&gt;"")*(COUNTIF(C$7:C$11,'Case Log'!D$6:D$205)=0)&gt;0)*(COUNTIF('Case Log'!D$6:D$205,'Case Log'!D$6:D$205)*('Case Log'!D$6:D$205&lt;&gt;"")*(COUNTIF(C$7:C$11,'Case Log'!D$6:D$205)=0)&gt;=AGGREGATE(14,6,COUNTIF('Case Log'!D$6:D$205,'Case Log'!D$6:D$205)*('Case Log'!D$6:D$205&lt;&gt;"")*(COUNTIF(C$7:C$11,'Case Log'!D$6:D$205)=0),1)),0)),"")</f>
        <v/>
      </c>
      <c r="D12" s="53">
        <f>IFERROR(INDEX('Case Log'!F$6:F$205,MATCH(C12,'Case Log'!D$6:D$205,0)),"")</f>
        <v/>
      </c>
      <c r="E12" s="59">
        <f>IF(C12="","",COUNTIF(CaseLog[ASIN],C12))</f>
        <v/>
      </c>
      <c r="F12" s="59">
        <f>IF(C12="","",COUNTIFS(CaseLog[ASIN],C12,CaseLog[Status],"&lt;&gt;Resolved",CaseLog[Status],"&lt;&gt;Denied"))</f>
        <v/>
      </c>
      <c r="G12" s="83">
        <f>IF(C12="","",SUMPRODUCT(--(CaseLog[ASIN]=C12)*--(CaseLog[Expected Reimb ($)]&lt;&gt;"")*CaseLog[Expected Reimb ($)]))</f>
        <v/>
      </c>
      <c r="H12" s="83">
        <f>IF(C12="","",SUMPRODUCT(--(CaseLog[ASIN]=C12)*--(CaseLog[Actual Reimb ($)]&lt;&gt;"")*CaseLog[Actual Reimb ($)]))</f>
        <v/>
      </c>
      <c r="I12" s="83">
        <f>IF(G12="","",G12-H12)</f>
        <v/>
      </c>
      <c r="J12" s="58">
        <f>IF(OR(G12="",G12=0),"",I12/G12)</f>
        <v/>
      </c>
      <c r="K12" s="49" t="n"/>
      <c r="L12" s="49" t="n"/>
    </row>
    <row r="13" ht="15" customHeight="1" s="48">
      <c r="A13" s="49" t="n"/>
      <c r="B13" s="56" t="n">
        <v>7</v>
      </c>
      <c r="C13" s="56">
        <f>IFERROR(INDEX('Case Log'!D$6:D$205,MATCH(1,(COUNTIF('Case Log'!D$6:D$205,'Case Log'!D$6:D$205)*('Case Log'!D$6:D$205&lt;&gt;"")*(COUNTIF(C$7:C$12,'Case Log'!D$6:D$205)=0)&gt;0)*(COUNTIF('Case Log'!D$6:D$205,'Case Log'!D$6:D$205)*('Case Log'!D$6:D$205&lt;&gt;"")*(COUNTIF(C$7:C$12,'Case Log'!D$6:D$205)=0)&gt;=AGGREGATE(14,6,COUNTIF('Case Log'!D$6:D$205,'Case Log'!D$6:D$205)*('Case Log'!D$6:D$205&lt;&gt;"")*(COUNTIF(C$7:C$12,'Case Log'!D$6:D$205)=0),1)),0)),"")</f>
        <v/>
      </c>
      <c r="D13" s="56">
        <f>IFERROR(INDEX('Case Log'!F$6:F$205,MATCH(C13,'Case Log'!D$6:D$205,0)),"")</f>
        <v/>
      </c>
      <c r="E13" s="56">
        <f>IF(C13="","",COUNTIF(CaseLog[ASIN],C13))</f>
        <v/>
      </c>
      <c r="F13" s="56">
        <f>IF(C13="","",COUNTIFS(CaseLog[ASIN],C13,CaseLog[Status],"&lt;&gt;Resolved",CaseLog[Status],"&lt;&gt;Denied"))</f>
        <v/>
      </c>
      <c r="G13" s="82">
        <f>IF(C13="","",SUMPRODUCT(--(CaseLog[ASIN]=C13)*--(CaseLog[Expected Reimb ($)]&lt;&gt;"")*CaseLog[Expected Reimb ($)]))</f>
        <v/>
      </c>
      <c r="H13" s="82">
        <f>IF(C13="","",SUMPRODUCT(--(CaseLog[ASIN]=C13)*--(CaseLog[Actual Reimb ($)]&lt;&gt;"")*CaseLog[Actual Reimb ($)]))</f>
        <v/>
      </c>
      <c r="I13" s="82">
        <f>IF(G13="","",G13-H13)</f>
        <v/>
      </c>
      <c r="J13" s="55">
        <f>IF(OR(G13="",G13=0),"",I13/G13)</f>
        <v/>
      </c>
      <c r="K13" s="49" t="n"/>
      <c r="L13" s="49" t="n"/>
    </row>
    <row r="14" ht="15" customHeight="1" s="48">
      <c r="A14" s="49" t="n"/>
      <c r="B14" s="59" t="n">
        <v>8</v>
      </c>
      <c r="C14" s="59">
        <f>IFERROR(INDEX('Case Log'!D$6:D$205,MATCH(1,(COUNTIF('Case Log'!D$6:D$205,'Case Log'!D$6:D$205)*('Case Log'!D$6:D$205&lt;&gt;"")*(COUNTIF(C$7:C$13,'Case Log'!D$6:D$205)=0)&gt;0)*(COUNTIF('Case Log'!D$6:D$205,'Case Log'!D$6:D$205)*('Case Log'!D$6:D$205&lt;&gt;"")*(COUNTIF(C$7:C$13,'Case Log'!D$6:D$205)=0)&gt;=AGGREGATE(14,6,COUNTIF('Case Log'!D$6:D$205,'Case Log'!D$6:D$205)*('Case Log'!D$6:D$205&lt;&gt;"")*(COUNTIF(C$7:C$13,'Case Log'!D$6:D$205)=0),1)),0)),"")</f>
        <v/>
      </c>
      <c r="D14" s="59">
        <f>IFERROR(INDEX('Case Log'!F$6:F$205,MATCH(C14,'Case Log'!D$6:D$205,0)),"")</f>
        <v/>
      </c>
      <c r="E14" s="59">
        <f>IF(C14="","",COUNTIF(CaseLog[ASIN],C14))</f>
        <v/>
      </c>
      <c r="F14" s="59">
        <f>IF(C14="","",COUNTIFS(CaseLog[ASIN],C14,CaseLog[Status],"&lt;&gt;Resolved",CaseLog[Status],"&lt;&gt;Denied"))</f>
        <v/>
      </c>
      <c r="G14" s="83">
        <f>IF(C14="","",SUMPRODUCT(--(CaseLog[ASIN]=C14)*--(CaseLog[Expected Reimb ($)]&lt;&gt;"")*CaseLog[Expected Reimb ($)]))</f>
        <v/>
      </c>
      <c r="H14" s="83">
        <f>IF(C14="","",SUMPRODUCT(--(CaseLog[ASIN]=C14)*--(CaseLog[Actual Reimb ($)]&lt;&gt;"")*CaseLog[Actual Reimb ($)]))</f>
        <v/>
      </c>
      <c r="I14" s="83">
        <f>IF(G14="","",G14-H14)</f>
        <v/>
      </c>
      <c r="J14" s="58">
        <f>IF(OR(G14="",G14=0),"",I14/G14)</f>
        <v/>
      </c>
      <c r="K14" s="49" t="n"/>
      <c r="L14" s="49" t="n"/>
    </row>
    <row r="15" ht="15" customHeight="1" s="48">
      <c r="A15" s="49" t="n"/>
      <c r="B15" s="56" t="n">
        <v>9</v>
      </c>
      <c r="C15" s="56">
        <f>IFERROR(INDEX('Case Log'!D$6:D$205,MATCH(1,(COUNTIF('Case Log'!D$6:D$205,'Case Log'!D$6:D$205)*('Case Log'!D$6:D$205&lt;&gt;"")*(COUNTIF(C$7:C$14,'Case Log'!D$6:D$205)=0)&gt;0)*(COUNTIF('Case Log'!D$6:D$205,'Case Log'!D$6:D$205)*('Case Log'!D$6:D$205&lt;&gt;"")*(COUNTIF(C$7:C$14,'Case Log'!D$6:D$205)=0)&gt;=AGGREGATE(14,6,COUNTIF('Case Log'!D$6:D$205,'Case Log'!D$6:D$205)*('Case Log'!D$6:D$205&lt;&gt;"")*(COUNTIF(C$7:C$14,'Case Log'!D$6:D$205)=0),1)),0)),"")</f>
        <v/>
      </c>
      <c r="D15" s="56">
        <f>IFERROR(INDEX('Case Log'!F$6:F$205,MATCH(C15,'Case Log'!D$6:D$205,0)),"")</f>
        <v/>
      </c>
      <c r="E15" s="56">
        <f>IF(C15="","",COUNTIF(CaseLog[ASIN],C15))</f>
        <v/>
      </c>
      <c r="F15" s="56">
        <f>IF(C15="","",COUNTIFS(CaseLog[ASIN],C15,CaseLog[Status],"&lt;&gt;Resolved",CaseLog[Status],"&lt;&gt;Denied"))</f>
        <v/>
      </c>
      <c r="G15" s="82">
        <f>IF(C15="","",SUMPRODUCT(--(CaseLog[ASIN]=C15)*--(CaseLog[Expected Reimb ($)]&lt;&gt;"")*CaseLog[Expected Reimb ($)]))</f>
        <v/>
      </c>
      <c r="H15" s="82">
        <f>IF(C15="","",SUMPRODUCT(--(CaseLog[ASIN]=C15)*--(CaseLog[Actual Reimb ($)]&lt;&gt;"")*CaseLog[Actual Reimb ($)]))</f>
        <v/>
      </c>
      <c r="I15" s="82">
        <f>IF(G15="","",G15-H15)</f>
        <v/>
      </c>
      <c r="J15" s="55">
        <f>IF(OR(G15="",G15=0),"",I15/G15)</f>
        <v/>
      </c>
      <c r="K15" s="49" t="n"/>
      <c r="L15" s="49" t="n"/>
    </row>
    <row r="16" ht="15" customHeight="1" s="48">
      <c r="A16" s="49" t="n"/>
      <c r="B16" s="59" t="n">
        <v>10</v>
      </c>
      <c r="C16" s="59">
        <f>IFERROR(INDEX('Case Log'!D$6:D$205,MATCH(1,(COUNTIF('Case Log'!D$6:D$205,'Case Log'!D$6:D$205)*('Case Log'!D$6:D$205&lt;&gt;"")*(COUNTIF(C$7:C$15,'Case Log'!D$6:D$205)=0)&gt;0)*(COUNTIF('Case Log'!D$6:D$205,'Case Log'!D$6:D$205)*('Case Log'!D$6:D$205&lt;&gt;"")*(COUNTIF(C$7:C$15,'Case Log'!D$6:D$205)=0)&gt;=AGGREGATE(14,6,COUNTIF('Case Log'!D$6:D$205,'Case Log'!D$6:D$205)*('Case Log'!D$6:D$205&lt;&gt;"")*(COUNTIF(C$7:C$15,'Case Log'!D$6:D$205)=0),1)),0)),"")</f>
        <v/>
      </c>
      <c r="D16" s="59">
        <f>IFERROR(INDEX('Case Log'!F$6:F$205,MATCH(C16,'Case Log'!D$6:D$205,0)),"")</f>
        <v/>
      </c>
      <c r="E16" s="59">
        <f>IF(C16="","",COUNTIF(CaseLog[ASIN],C16))</f>
        <v/>
      </c>
      <c r="F16" s="59">
        <f>IF(C16="","",COUNTIFS(CaseLog[ASIN],C16,CaseLog[Status],"&lt;&gt;Resolved",CaseLog[Status],"&lt;&gt;Denied"))</f>
        <v/>
      </c>
      <c r="G16" s="83">
        <f>IF(C16="","",SUMPRODUCT(--(CaseLog[ASIN]=C16)*--(CaseLog[Expected Reimb ($)]&lt;&gt;"")*CaseLog[Expected Reimb ($)]))</f>
        <v/>
      </c>
      <c r="H16" s="83">
        <f>IF(C16="","",SUMPRODUCT(--(CaseLog[ASIN]=C16)*--(CaseLog[Actual Reimb ($)]&lt;&gt;"")*CaseLog[Actual Reimb ($)]))</f>
        <v/>
      </c>
      <c r="I16" s="83">
        <f>IF(G16="","",G16-H16)</f>
        <v/>
      </c>
      <c r="J16" s="58">
        <f>IF(OR(G16="",G16=0),"",I16/G16)</f>
        <v/>
      </c>
      <c r="K16" s="49" t="n"/>
      <c r="L16" s="49" t="n"/>
    </row>
    <row r="17" ht="15" customHeight="1" s="48">
      <c r="A17" s="49" t="n"/>
      <c r="B17" s="56" t="n">
        <v>11</v>
      </c>
      <c r="C17" s="56">
        <f>IFERROR(INDEX('Case Log'!D$6:D$205,MATCH(1,(COUNTIF('Case Log'!D$6:D$205,'Case Log'!D$6:D$205)*('Case Log'!D$6:D$205&lt;&gt;"")*(COUNTIF(C$7:C$16,'Case Log'!D$6:D$205)=0)&gt;0)*(COUNTIF('Case Log'!D$6:D$205,'Case Log'!D$6:D$205)*('Case Log'!D$6:D$205&lt;&gt;"")*(COUNTIF(C$7:C$16,'Case Log'!D$6:D$205)=0)&gt;=AGGREGATE(14,6,COUNTIF('Case Log'!D$6:D$205,'Case Log'!D$6:D$205)*('Case Log'!D$6:D$205&lt;&gt;"")*(COUNTIF(C$7:C$16,'Case Log'!D$6:D$205)=0),1)),0)),"")</f>
        <v/>
      </c>
      <c r="D17" s="56">
        <f>IFERROR(INDEX('Case Log'!F$6:F$205,MATCH(C17,'Case Log'!D$6:D$205,0)),"")</f>
        <v/>
      </c>
      <c r="E17" s="56">
        <f>IF(C17="","",COUNTIF(CaseLog[ASIN],C17))</f>
        <v/>
      </c>
      <c r="F17" s="56">
        <f>IF(C17="","",COUNTIFS(CaseLog[ASIN],C17,CaseLog[Status],"&lt;&gt;Resolved",CaseLog[Status],"&lt;&gt;Denied"))</f>
        <v/>
      </c>
      <c r="G17" s="82">
        <f>IF(C17="","",SUMPRODUCT(--(CaseLog[ASIN]=C17)*--(CaseLog[Expected Reimb ($)]&lt;&gt;"")*CaseLog[Expected Reimb ($)]))</f>
        <v/>
      </c>
      <c r="H17" s="82">
        <f>IF(C17="","",SUMPRODUCT(--(CaseLog[ASIN]=C17)*--(CaseLog[Actual Reimb ($)]&lt;&gt;"")*CaseLog[Actual Reimb ($)]))</f>
        <v/>
      </c>
      <c r="I17" s="82">
        <f>IF(G17="","",G17-H17)</f>
        <v/>
      </c>
      <c r="J17" s="55">
        <f>IF(OR(G17="",G17=0),"",I17/G17)</f>
        <v/>
      </c>
      <c r="K17" s="49" t="n"/>
      <c r="L17" s="49" t="n"/>
    </row>
    <row r="18" ht="15" customHeight="1" s="48">
      <c r="A18" s="49" t="n"/>
      <c r="B18" s="59" t="n">
        <v>12</v>
      </c>
      <c r="C18" s="59">
        <f>IFERROR(INDEX('Case Log'!D$6:D$205,MATCH(1,(COUNTIF('Case Log'!D$6:D$205,'Case Log'!D$6:D$205)*('Case Log'!D$6:D$205&lt;&gt;"")*(COUNTIF(C$7:C$17,'Case Log'!D$6:D$205)=0)&gt;0)*(COUNTIF('Case Log'!D$6:D$205,'Case Log'!D$6:D$205)*('Case Log'!D$6:D$205&lt;&gt;"")*(COUNTIF(C$7:C$17,'Case Log'!D$6:D$205)=0)&gt;=AGGREGATE(14,6,COUNTIF('Case Log'!D$6:D$205,'Case Log'!D$6:D$205)*('Case Log'!D$6:D$205&lt;&gt;"")*(COUNTIF(C$7:C$17,'Case Log'!D$6:D$205)=0),1)),0)),"")</f>
        <v/>
      </c>
      <c r="D18" s="59">
        <f>IFERROR(INDEX('Case Log'!F$6:F$205,MATCH(C18,'Case Log'!D$6:D$205,0)),"")</f>
        <v/>
      </c>
      <c r="E18" s="59">
        <f>IF(C18="","",COUNTIF(CaseLog[ASIN],C18))</f>
        <v/>
      </c>
      <c r="F18" s="59">
        <f>IF(C18="","",COUNTIFS(CaseLog[ASIN],C18,CaseLog[Status],"&lt;&gt;Resolved",CaseLog[Status],"&lt;&gt;Denied"))</f>
        <v/>
      </c>
      <c r="G18" s="83">
        <f>IF(C18="","",SUMPRODUCT(--(CaseLog[ASIN]=C18)*--(CaseLog[Expected Reimb ($)]&lt;&gt;"")*CaseLog[Expected Reimb ($)]))</f>
        <v/>
      </c>
      <c r="H18" s="83">
        <f>IF(C18="","",SUMPRODUCT(--(CaseLog[ASIN]=C18)*--(CaseLog[Actual Reimb ($)]&lt;&gt;"")*CaseLog[Actual Reimb ($)]))</f>
        <v/>
      </c>
      <c r="I18" s="83">
        <f>IF(G18="","",G18-H18)</f>
        <v/>
      </c>
      <c r="J18" s="58">
        <f>IF(OR(G18="",G18=0),"",I18/G18)</f>
        <v/>
      </c>
      <c r="K18" s="49" t="n"/>
      <c r="L18" s="49" t="n"/>
    </row>
    <row r="19" ht="15" customHeight="1" s="48">
      <c r="A19" s="49" t="n"/>
      <c r="B19" s="56" t="n">
        <v>13</v>
      </c>
      <c r="C19" s="56">
        <f>IFERROR(INDEX('Case Log'!D$6:D$205,MATCH(1,(COUNTIF('Case Log'!D$6:D$205,'Case Log'!D$6:D$205)*('Case Log'!D$6:D$205&lt;&gt;"")*(COUNTIF(C$7:C$18,'Case Log'!D$6:D$205)=0)&gt;0)*(COUNTIF('Case Log'!D$6:D$205,'Case Log'!D$6:D$205)*('Case Log'!D$6:D$205&lt;&gt;"")*(COUNTIF(C$7:C$18,'Case Log'!D$6:D$205)=0)&gt;=AGGREGATE(14,6,COUNTIF('Case Log'!D$6:D$205,'Case Log'!D$6:D$205)*('Case Log'!D$6:D$205&lt;&gt;"")*(COUNTIF(C$7:C$18,'Case Log'!D$6:D$205)=0),1)),0)),"")</f>
        <v/>
      </c>
      <c r="D19" s="56">
        <f>IFERROR(INDEX('Case Log'!F$6:F$205,MATCH(C19,'Case Log'!D$6:D$205,0)),"")</f>
        <v/>
      </c>
      <c r="E19" s="56">
        <f>IF(C19="","",COUNTIF(CaseLog[ASIN],C19))</f>
        <v/>
      </c>
      <c r="F19" s="56">
        <f>IF(C19="","",COUNTIFS(CaseLog[ASIN],C19,CaseLog[Status],"&lt;&gt;Resolved",CaseLog[Status],"&lt;&gt;Denied"))</f>
        <v/>
      </c>
      <c r="G19" s="82">
        <f>IF(C19="","",SUMPRODUCT(--(CaseLog[ASIN]=C19)*--(CaseLog[Expected Reimb ($)]&lt;&gt;"")*CaseLog[Expected Reimb ($)]))</f>
        <v/>
      </c>
      <c r="H19" s="82">
        <f>IF(C19="","",SUMPRODUCT(--(CaseLog[ASIN]=C19)*--(CaseLog[Actual Reimb ($)]&lt;&gt;"")*CaseLog[Actual Reimb ($)]))</f>
        <v/>
      </c>
      <c r="I19" s="82">
        <f>IF(G19="","",G19-H19)</f>
        <v/>
      </c>
      <c r="J19" s="55">
        <f>IF(OR(G19="",G19=0),"",I19/G19)</f>
        <v/>
      </c>
      <c r="K19" s="49" t="n"/>
      <c r="L19" s="49" t="n"/>
    </row>
    <row r="20" ht="15" customHeight="1" s="48">
      <c r="A20" s="49" t="n"/>
      <c r="B20" s="59" t="n">
        <v>14</v>
      </c>
      <c r="C20" s="59">
        <f>IFERROR(INDEX('Case Log'!D$6:D$205,MATCH(1,(COUNTIF('Case Log'!D$6:D$205,'Case Log'!D$6:D$205)*('Case Log'!D$6:D$205&lt;&gt;"")*(COUNTIF(C$7:C$19,'Case Log'!D$6:D$205)=0)&gt;0)*(COUNTIF('Case Log'!D$6:D$205,'Case Log'!D$6:D$205)*('Case Log'!D$6:D$205&lt;&gt;"")*(COUNTIF(C$7:C$19,'Case Log'!D$6:D$205)=0)&gt;=AGGREGATE(14,6,COUNTIF('Case Log'!D$6:D$205,'Case Log'!D$6:D$205)*('Case Log'!D$6:D$205&lt;&gt;"")*(COUNTIF(C$7:C$19,'Case Log'!D$6:D$205)=0),1)),0)),"")</f>
        <v/>
      </c>
      <c r="D20" s="59">
        <f>IFERROR(INDEX('Case Log'!F$6:F$205,MATCH(C20,'Case Log'!D$6:D$205,0)),"")</f>
        <v/>
      </c>
      <c r="E20" s="59">
        <f>IF(C20="","",COUNTIF(CaseLog[ASIN],C20))</f>
        <v/>
      </c>
      <c r="F20" s="59">
        <f>IF(C20="","",COUNTIFS(CaseLog[ASIN],C20,CaseLog[Status],"&lt;&gt;Resolved",CaseLog[Status],"&lt;&gt;Denied"))</f>
        <v/>
      </c>
      <c r="G20" s="83">
        <f>IF(C20="","",SUMPRODUCT(--(CaseLog[ASIN]=C20)*--(CaseLog[Expected Reimb ($)]&lt;&gt;"")*CaseLog[Expected Reimb ($)]))</f>
        <v/>
      </c>
      <c r="H20" s="83">
        <f>IF(C20="","",SUMPRODUCT(--(CaseLog[ASIN]=C20)*--(CaseLog[Actual Reimb ($)]&lt;&gt;"")*CaseLog[Actual Reimb ($)]))</f>
        <v/>
      </c>
      <c r="I20" s="83">
        <f>IF(G20="","",G20-H20)</f>
        <v/>
      </c>
      <c r="J20" s="58">
        <f>IF(OR(G20="",G20=0),"",I20/G20)</f>
        <v/>
      </c>
      <c r="K20" s="49" t="n"/>
      <c r="L20" s="49" t="n"/>
    </row>
    <row r="21" ht="15" customHeight="1" s="48">
      <c r="A21" s="49" t="n"/>
      <c r="B21" s="56" t="n">
        <v>15</v>
      </c>
      <c r="C21" s="56" t="n"/>
      <c r="D21" s="56" t="n"/>
      <c r="E21" s="56">
        <f>IF(C21="","",COUNTIF('Case Log'!D6:D205,C21))</f>
        <v/>
      </c>
      <c r="F21" s="56">
        <f>IF(C21="","",COUNTIFS('Case Log'!D6:D205,C21,'Case Log'!H6:H205,"&lt;&gt;Resolved"))</f>
        <v/>
      </c>
      <c r="G21" s="82">
        <f>IF(C21="","",SUMPRODUCT(--('Case Log'!D6:D205=C21),--('Case Log'!L6:L205&lt;&gt;""),'Case Log'!L6:L205))</f>
        <v/>
      </c>
      <c r="H21" s="82">
        <f>IF(C21="","",SUMPRODUCT(--('Case Log'!D6:D205=C21),--('Case Log'!M6:M205&lt;&gt;""),'Case Log'!M6:M205))</f>
        <v/>
      </c>
      <c r="I21" s="82">
        <f>IF(G21="","",G21-H21)</f>
        <v/>
      </c>
      <c r="J21" s="55">
        <f>IF(OR(G21="",G21=0),"",I21/G21)</f>
        <v/>
      </c>
      <c r="K21" s="49" t="n"/>
      <c r="L21" s="49" t="n"/>
    </row>
    <row r="22" ht="15" customHeight="1" s="48">
      <c r="A22" s="49" t="n"/>
      <c r="B22" s="59" t="n">
        <v>16</v>
      </c>
      <c r="C22" s="59" t="n"/>
      <c r="D22" s="59" t="n"/>
      <c r="E22" s="59">
        <f>IF(C22="","",COUNTIF('Case Log'!D6:D205,C22))</f>
        <v/>
      </c>
      <c r="F22" s="59">
        <f>IF(C22="","",COUNTIFS('Case Log'!D6:D205,C22,'Case Log'!H6:H205,"&lt;&gt;Resolved"))</f>
        <v/>
      </c>
      <c r="G22" s="83">
        <f>IF(C22="","",SUMPRODUCT(--('Case Log'!D6:D205=C22),--('Case Log'!L6:L205&lt;&gt;""),'Case Log'!L6:L205))</f>
        <v/>
      </c>
      <c r="H22" s="83">
        <f>IF(C22="","",SUMPRODUCT(--('Case Log'!D6:D205=C22),--('Case Log'!M6:M205&lt;&gt;""),'Case Log'!M6:M205))</f>
        <v/>
      </c>
      <c r="I22" s="83">
        <f>IF(G22="","",G22-H22)</f>
        <v/>
      </c>
      <c r="J22" s="58">
        <f>IF(OR(G22="",G22=0),"",I22/G22)</f>
        <v/>
      </c>
      <c r="K22" s="49" t="n"/>
      <c r="L22" s="49" t="n"/>
    </row>
    <row r="23" ht="15" customHeight="1" s="48">
      <c r="A23" s="49" t="n"/>
      <c r="B23" s="56" t="n">
        <v>17</v>
      </c>
      <c r="C23" s="56" t="n"/>
      <c r="D23" s="56" t="n"/>
      <c r="E23" s="56">
        <f>IF(C23="","",COUNTIF('Case Log'!D6:D205,C23))</f>
        <v/>
      </c>
      <c r="F23" s="56">
        <f>IF(C23="","",COUNTIFS('Case Log'!D6:D205,C23,'Case Log'!H6:H205,"&lt;&gt;Resolved"))</f>
        <v/>
      </c>
      <c r="G23" s="82">
        <f>IF(C23="","",SUMPRODUCT(--('Case Log'!D6:D205=C23),--('Case Log'!L6:L205&lt;&gt;""),'Case Log'!L6:L205))</f>
        <v/>
      </c>
      <c r="H23" s="82">
        <f>IF(C23="","",SUMPRODUCT(--('Case Log'!D6:D205=C23),--('Case Log'!M6:M205&lt;&gt;""),'Case Log'!M6:M205))</f>
        <v/>
      </c>
      <c r="I23" s="82">
        <f>IF(G23="","",G23-H23)</f>
        <v/>
      </c>
      <c r="J23" s="55">
        <f>IF(OR(G23="",G23=0),"",I23/G23)</f>
        <v/>
      </c>
      <c r="K23" s="49" t="n"/>
      <c r="L23" s="49" t="n"/>
    </row>
    <row r="24" ht="15" customHeight="1" s="48">
      <c r="A24" s="49" t="n"/>
      <c r="B24" s="59" t="n">
        <v>18</v>
      </c>
      <c r="C24" s="59" t="n"/>
      <c r="D24" s="59" t="n"/>
      <c r="E24" s="59">
        <f>IF(C24="","",COUNTIF('Case Log'!D6:D205,C24))</f>
        <v/>
      </c>
      <c r="F24" s="59">
        <f>IF(C24="","",COUNTIFS('Case Log'!D6:D205,C24,'Case Log'!H6:H205,"&lt;&gt;Resolved"))</f>
        <v/>
      </c>
      <c r="G24" s="83">
        <f>IF(C24="","",SUMPRODUCT(--('Case Log'!D6:D205=C24),--('Case Log'!L6:L205&lt;&gt;""),'Case Log'!L6:L205))</f>
        <v/>
      </c>
      <c r="H24" s="83">
        <f>IF(C24="","",SUMPRODUCT(--('Case Log'!D6:D205=C24),--('Case Log'!M6:M205&lt;&gt;""),'Case Log'!M6:M205))</f>
        <v/>
      </c>
      <c r="I24" s="83">
        <f>IF(G24="","",G24-H24)</f>
        <v/>
      </c>
      <c r="J24" s="58">
        <f>IF(OR(G24="",G24=0),"",I24/G24)</f>
        <v/>
      </c>
      <c r="K24" s="49" t="n"/>
      <c r="L24" s="49" t="n"/>
    </row>
    <row r="25" ht="15" customHeight="1" s="48">
      <c r="A25" s="49" t="n"/>
      <c r="B25" s="56" t="n">
        <v>19</v>
      </c>
      <c r="C25" s="56" t="n"/>
      <c r="D25" s="56" t="n"/>
      <c r="E25" s="56">
        <f>IF(C25="","",COUNTIF('Case Log'!D6:D205,C25))</f>
        <v/>
      </c>
      <c r="F25" s="56">
        <f>IF(C25="","",COUNTIFS('Case Log'!D6:D205,C25,'Case Log'!H6:H205,"&lt;&gt;Resolved"))</f>
        <v/>
      </c>
      <c r="G25" s="82">
        <f>IF(C25="","",SUMPRODUCT(--('Case Log'!D6:D205=C25),--('Case Log'!L6:L205&lt;&gt;""),'Case Log'!L6:L205))</f>
        <v/>
      </c>
      <c r="H25" s="82">
        <f>IF(C25="","",SUMPRODUCT(--('Case Log'!D6:D205=C25),--('Case Log'!M6:M205&lt;&gt;""),'Case Log'!M6:M205))</f>
        <v/>
      </c>
      <c r="I25" s="82">
        <f>IF(G25="","",G25-H25)</f>
        <v/>
      </c>
      <c r="J25" s="55">
        <f>IF(OR(G25="",G25=0),"",I25/G25)</f>
        <v/>
      </c>
      <c r="K25" s="49" t="n"/>
      <c r="L25" s="49" t="n"/>
    </row>
    <row r="26" ht="15" customHeight="1" s="48">
      <c r="A26" s="49" t="n"/>
      <c r="B26" s="59" t="n">
        <v>20</v>
      </c>
      <c r="C26" s="59" t="n"/>
      <c r="D26" s="59" t="n"/>
      <c r="E26" s="59">
        <f>IF(C26="","",COUNTIF('Case Log'!D6:D205,C26))</f>
        <v/>
      </c>
      <c r="F26" s="59">
        <f>IF(C26="","",COUNTIFS('Case Log'!D6:D205,C26,'Case Log'!H6:H205,"&lt;&gt;Resolved"))</f>
        <v/>
      </c>
      <c r="G26" s="83">
        <f>IF(C26="","",SUMPRODUCT(--('Case Log'!D6:D205=C26),--('Case Log'!L6:L205&lt;&gt;""),'Case Log'!L6:L205))</f>
        <v/>
      </c>
      <c r="H26" s="83">
        <f>IF(C26="","",SUMPRODUCT(--('Case Log'!D6:D205=C26),--('Case Log'!M6:M205&lt;&gt;""),'Case Log'!M6:M205))</f>
        <v/>
      </c>
      <c r="I26" s="83">
        <f>IF(G26="","",G26-H26)</f>
        <v/>
      </c>
      <c r="J26" s="58">
        <f>IF(OR(G26="",G26=0),"",I26/G26)</f>
        <v/>
      </c>
      <c r="K26" s="49" t="n"/>
      <c r="L26" s="49" t="n"/>
    </row>
    <row r="27" ht="15" customHeight="1" s="48">
      <c r="A27" s="49" t="n"/>
      <c r="B27" s="49" t="n"/>
      <c r="C27" s="49" t="n"/>
      <c r="D27" s="49" t="n"/>
      <c r="E27" s="49" t="n"/>
      <c r="F27" s="49" t="n"/>
      <c r="G27" s="49" t="n"/>
      <c r="H27" s="49" t="n"/>
      <c r="I27" s="49" t="n"/>
      <c r="J27" s="49" t="n"/>
      <c r="K27" s="49" t="n"/>
      <c r="L27" s="49" t="n"/>
    </row>
    <row r="28" ht="15" customHeight="1" s="48">
      <c r="A28" s="49" t="n"/>
      <c r="B28" s="49" t="n"/>
      <c r="C28" s="49" t="n"/>
      <c r="D28" s="49" t="n"/>
      <c r="E28" s="49" t="n"/>
      <c r="F28" s="49" t="n"/>
      <c r="G28" s="49" t="n"/>
      <c r="H28" s="49" t="n"/>
      <c r="I28" s="49" t="n"/>
      <c r="J28" s="49" t="n"/>
      <c r="K28" s="49" t="n"/>
      <c r="L28" s="49" t="n"/>
    </row>
    <row r="29" ht="15" customHeight="1" s="48">
      <c r="A29" s="49" t="n"/>
      <c r="B29" s="49" t="n"/>
      <c r="C29" s="49" t="n"/>
      <c r="D29" s="49" t="n"/>
      <c r="E29" s="49" t="n"/>
      <c r="F29" s="49" t="n"/>
      <c r="G29" s="49" t="n"/>
      <c r="H29" s="49" t="n"/>
      <c r="I29" s="49" t="n"/>
      <c r="J29" s="49" t="n"/>
      <c r="K29" s="49" t="n"/>
      <c r="L29" s="49" t="n"/>
    </row>
    <row r="30" ht="15" customHeight="1" s="48">
      <c r="A30" s="49" t="n"/>
      <c r="B30" s="49" t="n"/>
      <c r="C30" s="49" t="n"/>
      <c r="D30" s="49" t="n"/>
      <c r="E30" s="49" t="n"/>
      <c r="F30" s="49" t="n"/>
      <c r="G30" s="49" t="n"/>
      <c r="H30" s="49" t="n"/>
      <c r="I30" s="49" t="n"/>
      <c r="J30" s="49" t="n"/>
      <c r="K30" s="49" t="n"/>
      <c r="L30" s="49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2">
    <mergeCell ref="B2:L2"/>
    <mergeCell ref="B3:L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E63946"/>
    <outlinePr summaryBelow="1" summaryRight="1"/>
    <pageSetUpPr fitToPage="0"/>
  </sheetPr>
  <dimension ref="A1:L20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47" min="1" max="1"/>
    <col width="16" customWidth="1" style="47" min="2" max="10"/>
  </cols>
  <sheetData>
    <row r="1" ht="15" customHeight="1" s="48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  <c r="J1" s="49" t="n"/>
      <c r="K1" s="49" t="n"/>
      <c r="L1" s="49" t="n"/>
    </row>
    <row r="2" ht="19.5" customHeight="1" s="48">
      <c r="A2" s="49" t="n"/>
      <c r="B2" s="86" t="inlineStr">
        <is>
          <t>OVERDUE &amp; ACTION ITEMS</t>
        </is>
      </c>
      <c r="K2" s="49" t="n"/>
      <c r="L2" s="49" t="n"/>
    </row>
    <row r="3" ht="15" customHeight="1" s="48">
      <c r="A3" s="49" t="n"/>
      <c r="B3" s="51" t="inlineStr">
        <is>
          <t>Cases needing immediate attention — follow-ups, appeals, and timeout warnings</t>
        </is>
      </c>
      <c r="K3" s="49" t="n"/>
      <c r="L3" s="49" t="n"/>
    </row>
    <row r="4" ht="15" customHeight="1" s="48">
      <c r="A4" s="49" t="n"/>
      <c r="B4" s="49" t="n"/>
      <c r="C4" s="49" t="n"/>
      <c r="D4" s="49" t="n"/>
      <c r="E4" s="49" t="n"/>
      <c r="F4" s="49" t="n"/>
      <c r="G4" s="49" t="n"/>
      <c r="H4" s="49" t="n"/>
      <c r="I4" s="49" t="n"/>
      <c r="J4" s="49" t="n"/>
      <c r="K4" s="49" t="n"/>
      <c r="L4" s="49" t="n"/>
    </row>
    <row r="5" ht="15" customHeight="1" s="48">
      <c r="A5" s="49" t="n"/>
      <c r="B5" s="62" t="inlineStr">
        <is>
          <t>Overdue Follow-Ups</t>
        </is>
      </c>
      <c r="C5" s="63" t="n"/>
      <c r="D5" s="49" t="n"/>
      <c r="E5" s="64" t="inlineStr">
        <is>
          <t>Cases &gt; 30 Days</t>
        </is>
      </c>
      <c r="F5" s="65" t="n"/>
      <c r="G5" s="49" t="n"/>
      <c r="H5" s="73" t="inlineStr">
        <is>
          <t>Pending Appeals</t>
        </is>
      </c>
      <c r="I5" s="74" t="n"/>
      <c r="J5" s="49" t="n"/>
      <c r="K5" s="49" t="n"/>
      <c r="L5" s="49" t="n"/>
    </row>
    <row r="6" ht="24" customHeight="1" s="48">
      <c r="A6" s="49" t="n"/>
      <c r="B6" s="70">
        <f>COUNTIFS(CaseLog[Follow-Up Date],"&lt;"&amp;TODAY(),CaseLog[Status],"&lt;&gt;Resolved",CaseLog[Status],"&lt;&gt;Denied",CaseLog[Follow-Up Date],"&gt;0")</f>
        <v/>
      </c>
      <c r="C6" s="69" t="n"/>
      <c r="D6" s="49" t="n"/>
      <c r="E6" s="77">
        <f>COUNTIFS(CaseLog[Days Open],"&gt;30",CaseLog[Status],"&lt;&gt;Resolved",CaseLog[Status],"&lt;&gt;Denied")</f>
        <v/>
      </c>
      <c r="F6" s="69" t="n"/>
      <c r="G6" s="49" t="n"/>
      <c r="H6" s="87">
        <f>COUNTIF(CaseLog[Status],"Appealed")</f>
        <v/>
      </c>
      <c r="I6" s="69" t="n"/>
      <c r="J6" s="49" t="n"/>
      <c r="K6" s="49" t="n"/>
      <c r="L6" s="49" t="n"/>
    </row>
    <row r="7" ht="15" customHeight="1" s="48">
      <c r="A7" s="49" t="n"/>
      <c r="B7" s="49" t="n"/>
      <c r="C7" s="49" t="n"/>
      <c r="D7" s="49" t="n"/>
      <c r="E7" s="49" t="n"/>
      <c r="F7" s="49" t="n"/>
      <c r="G7" s="49" t="n"/>
      <c r="H7" s="49" t="n"/>
      <c r="I7" s="49" t="n"/>
      <c r="J7" s="49" t="n"/>
      <c r="K7" s="49" t="n"/>
      <c r="L7" s="49" t="n"/>
    </row>
    <row r="8" ht="15" customHeight="1" s="48">
      <c r="A8" s="49" t="n"/>
      <c r="B8" s="49" t="n"/>
      <c r="C8" s="49" t="n"/>
      <c r="D8" s="49" t="n"/>
      <c r="E8" s="49" t="n"/>
      <c r="F8" s="49" t="n"/>
      <c r="G8" s="49" t="n"/>
      <c r="H8" s="49" t="n"/>
      <c r="I8" s="49" t="n"/>
      <c r="J8" s="49" t="n"/>
      <c r="K8" s="49" t="n"/>
      <c r="L8" s="49" t="n"/>
    </row>
    <row r="9" ht="15" customHeight="1" s="48">
      <c r="A9" s="49" t="n"/>
      <c r="B9" s="78" t="inlineStr">
        <is>
          <t xml:space="preserve">  HOW TO USE THIS SHEET</t>
        </is>
      </c>
      <c r="C9" s="79" t="n"/>
      <c r="D9" s="79" t="n"/>
      <c r="E9" s="79" t="n"/>
      <c r="F9" s="79" t="n"/>
      <c r="G9" s="79" t="n"/>
      <c r="H9" s="79" t="n"/>
      <c r="I9" s="79" t="n"/>
      <c r="J9" s="80" t="n"/>
      <c r="K9" s="49" t="n"/>
      <c r="L9" s="49" t="n"/>
    </row>
    <row r="10" ht="15" customHeight="1" s="48">
      <c r="A10" s="49" t="n"/>
      <c r="B10" s="88" t="inlineStr">
        <is>
          <t xml:space="preserve">  1. This sheet provides quick KPIs for overdue cases.</t>
        </is>
      </c>
      <c r="C10" s="89" t="n"/>
      <c r="D10" s="89" t="n"/>
      <c r="E10" s="89" t="n"/>
      <c r="F10" s="89" t="n"/>
      <c r="G10" s="89" t="n"/>
      <c r="H10" s="89" t="n"/>
      <c r="I10" s="89" t="n"/>
      <c r="J10" s="89" t="n"/>
      <c r="K10" s="49" t="n"/>
      <c r="L10" s="49" t="n"/>
    </row>
    <row r="11" ht="15" customHeight="1" s="48">
      <c r="A11" s="49" t="n"/>
      <c r="B11" s="88" t="inlineStr">
        <is>
          <t xml:space="preserve">  2. Use the Case Log filters to find specific overdue cases.</t>
        </is>
      </c>
      <c r="C11" s="89" t="n"/>
      <c r="D11" s="89" t="n"/>
      <c r="E11" s="89" t="n"/>
      <c r="F11" s="89" t="n"/>
      <c r="G11" s="89" t="n"/>
      <c r="H11" s="89" t="n"/>
      <c r="I11" s="89" t="n"/>
      <c r="J11" s="89" t="n"/>
      <c r="K11" s="49" t="n"/>
      <c r="L11" s="49" t="n"/>
    </row>
    <row r="12" ht="15" customHeight="1" s="48">
      <c r="A12" s="49" t="n"/>
      <c r="B12" s="88" t="inlineStr">
        <is>
          <t xml:space="preserve">  3. Sort the Case Log by "Follow-Up Date" to see which cases need attention.</t>
        </is>
      </c>
      <c r="C12" s="89" t="n"/>
      <c r="D12" s="89" t="n"/>
      <c r="E12" s="89" t="n"/>
      <c r="F12" s="89" t="n"/>
      <c r="G12" s="89" t="n"/>
      <c r="H12" s="89" t="n"/>
      <c r="I12" s="89" t="n"/>
      <c r="J12" s="89" t="n"/>
      <c r="K12" s="49" t="n"/>
      <c r="L12" s="49" t="n"/>
    </row>
    <row r="13" ht="15" customHeight="1" s="48">
      <c r="A13" s="49" t="n"/>
      <c r="B13" s="88" t="inlineStr">
        <is>
          <t xml:space="preserve">  4. Cases older than 30 days without resolution should be escalated.</t>
        </is>
      </c>
      <c r="C13" s="89" t="n"/>
      <c r="D13" s="89" t="n"/>
      <c r="E13" s="89" t="n"/>
      <c r="F13" s="89" t="n"/>
      <c r="G13" s="89" t="n"/>
      <c r="H13" s="89" t="n"/>
      <c r="I13" s="89" t="n"/>
      <c r="J13" s="89" t="n"/>
      <c r="K13" s="49" t="n"/>
      <c r="L13" s="49" t="n"/>
    </row>
    <row r="14" ht="15" customHeight="1" s="48">
      <c r="A14" s="49" t="n"/>
      <c r="B14" s="88" t="inlineStr">
        <is>
          <t xml:space="preserve">  5. Check the Dashboard for overall recovery rate trends.</t>
        </is>
      </c>
      <c r="C14" s="89" t="n"/>
      <c r="D14" s="89" t="n"/>
      <c r="E14" s="89" t="n"/>
      <c r="F14" s="89" t="n"/>
      <c r="G14" s="89" t="n"/>
      <c r="H14" s="89" t="n"/>
      <c r="I14" s="89" t="n"/>
      <c r="J14" s="89" t="n"/>
      <c r="K14" s="49" t="n"/>
      <c r="L14" s="49" t="n"/>
    </row>
    <row r="15" ht="15" customHeight="1" s="48">
      <c r="A15" s="49" t="n"/>
      <c r="B15" s="49" t="n"/>
      <c r="C15" s="49" t="n"/>
      <c r="D15" s="49" t="n"/>
      <c r="E15" s="49" t="n"/>
      <c r="F15" s="49" t="n"/>
      <c r="G15" s="49" t="n"/>
      <c r="H15" s="49" t="n"/>
      <c r="I15" s="49" t="n"/>
      <c r="J15" s="49" t="n"/>
      <c r="K15" s="49" t="n"/>
      <c r="L15" s="49" t="n"/>
    </row>
    <row r="16" ht="15" customHeight="1" s="48">
      <c r="A16" s="49" t="n"/>
      <c r="B16" s="49" t="n"/>
      <c r="C16" s="49" t="n"/>
      <c r="D16" s="49" t="n"/>
      <c r="E16" s="49" t="n"/>
      <c r="F16" s="49" t="n"/>
      <c r="G16" s="49" t="n"/>
      <c r="H16" s="49" t="n"/>
      <c r="I16" s="49" t="n"/>
      <c r="J16" s="49" t="n"/>
      <c r="K16" s="49" t="n"/>
      <c r="L16" s="49" t="n"/>
    </row>
    <row r="17" ht="15" customHeight="1" s="48">
      <c r="A17" s="49" t="n"/>
      <c r="B17" s="49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</row>
    <row r="18" ht="15" customHeight="1" s="48">
      <c r="A18" s="49" t="n"/>
      <c r="B18" s="49" t="n"/>
      <c r="C18" s="49" t="n"/>
      <c r="D18" s="49" t="n"/>
      <c r="E18" s="49" t="n"/>
      <c r="F18" s="49" t="n"/>
      <c r="G18" s="49" t="n"/>
      <c r="H18" s="49" t="n"/>
      <c r="I18" s="49" t="n"/>
      <c r="J18" s="49" t="n"/>
      <c r="K18" s="49" t="n"/>
      <c r="L18" s="49" t="n"/>
    </row>
    <row r="19" ht="15" customHeight="1" s="48">
      <c r="A19" s="49" t="n"/>
      <c r="B19" s="49" t="n"/>
      <c r="C19" s="49" t="n"/>
      <c r="D19" s="49" t="n"/>
      <c r="E19" s="49" t="n"/>
      <c r="F19" s="49" t="n"/>
      <c r="G19" s="49" t="n"/>
      <c r="H19" s="49" t="n"/>
      <c r="I19" s="49" t="n"/>
      <c r="J19" s="49" t="n"/>
      <c r="K19" s="49" t="n"/>
      <c r="L19" s="49" t="n"/>
    </row>
    <row r="20" ht="15" customHeight="1" s="48">
      <c r="A20" s="49" t="n"/>
      <c r="B20" s="49" t="n"/>
      <c r="C20" s="49" t="n"/>
      <c r="D20" s="49" t="n"/>
      <c r="E20" s="49" t="n"/>
      <c r="F20" s="49" t="n"/>
      <c r="G20" s="49" t="n"/>
      <c r="H20" s="49" t="n"/>
      <c r="I20" s="49" t="n"/>
      <c r="J20" s="49" t="n"/>
      <c r="K20" s="49" t="n"/>
      <c r="L20" s="49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8">
    <mergeCell ref="B6:C6"/>
    <mergeCell ref="B3:J3"/>
    <mergeCell ref="E6:F6"/>
    <mergeCell ref="H6:I6"/>
    <mergeCell ref="B5:C5"/>
    <mergeCell ref="E5:F5"/>
    <mergeCell ref="H5:I5"/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6C5CE7"/>
    <outlinePr summaryBelow="1" summaryRight="1"/>
    <pageSetUpPr fitToPage="0"/>
  </sheetPr>
  <dimension ref="A1:L45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47" min="1" max="1"/>
    <col width="16" customWidth="1" style="47" min="2" max="2"/>
    <col width="80" customWidth="1" style="47" min="3" max="3"/>
    <col width="16" customWidth="1" style="47" min="4" max="10"/>
  </cols>
  <sheetData>
    <row r="1" ht="15" customHeight="1" s="48">
      <c r="A1" s="49" t="n"/>
      <c r="B1" s="49" t="n"/>
      <c r="C1" s="49" t="n"/>
      <c r="D1" s="49" t="n"/>
      <c r="E1" s="49" t="n"/>
      <c r="F1" s="49" t="n"/>
      <c r="G1" s="49" t="n"/>
      <c r="H1" s="49" t="n"/>
      <c r="I1" s="49" t="n"/>
      <c r="J1" s="49" t="n"/>
      <c r="K1" s="49" t="n"/>
      <c r="L1" s="49" t="n"/>
    </row>
    <row r="2" ht="19.5" customHeight="1" s="48">
      <c r="A2" s="49" t="n"/>
      <c r="B2" s="86" t="inlineStr">
        <is>
          <t>GETTING STARTED GUIDE</t>
        </is>
      </c>
      <c r="K2" s="49" t="n"/>
      <c r="L2" s="49" t="n"/>
    </row>
    <row r="3" ht="15" customHeight="1" s="48">
      <c r="A3" s="49" t="n"/>
      <c r="B3" s="49" t="n"/>
      <c r="C3" s="49" t="n"/>
      <c r="D3" s="49" t="n"/>
      <c r="E3" s="49" t="n"/>
      <c r="F3" s="49" t="n"/>
      <c r="G3" s="49" t="n"/>
      <c r="H3" s="49" t="n"/>
      <c r="I3" s="49" t="n"/>
      <c r="J3" s="49" t="n"/>
      <c r="K3" s="49" t="n"/>
      <c r="L3" s="49" t="n"/>
    </row>
    <row r="4" ht="15" customHeight="1" s="48">
      <c r="A4" s="49" t="n"/>
      <c r="B4" s="90" t="inlineStr">
        <is>
          <t xml:space="preserve">  QUICK START</t>
        </is>
      </c>
      <c r="C4" s="91" t="n"/>
      <c r="D4" s="91" t="n"/>
      <c r="E4" s="91" t="n"/>
      <c r="F4" s="91" t="n"/>
      <c r="G4" s="91" t="n"/>
      <c r="H4" s="91" t="n"/>
      <c r="I4" s="91" t="n"/>
      <c r="J4" s="92" t="n"/>
      <c r="K4" s="49" t="n"/>
      <c r="L4" s="49" t="n"/>
    </row>
    <row r="5" ht="15" customHeight="1" s="48">
      <c r="A5" s="49" t="n"/>
      <c r="B5" s="93" t="inlineStr">
        <is>
          <t xml:space="preserve">  </t>
        </is>
      </c>
      <c r="C5" s="88" t="n"/>
      <c r="D5" s="89" t="n"/>
      <c r="E5" s="89" t="n"/>
      <c r="F5" s="89" t="n"/>
      <c r="G5" s="89" t="n"/>
      <c r="H5" s="89" t="n"/>
      <c r="I5" s="89" t="n"/>
      <c r="J5" s="89" t="n"/>
      <c r="K5" s="49" t="n"/>
      <c r="L5" s="49" t="n"/>
    </row>
    <row r="6" ht="15" customHeight="1" s="48">
      <c r="A6" s="49" t="n"/>
      <c r="B6" s="94" t="inlineStr">
        <is>
          <t xml:space="preserve">  QUICK START (5 Minutes)</t>
        </is>
      </c>
      <c r="C6" s="88" t="n"/>
      <c r="D6" s="89" t="n"/>
      <c r="E6" s="89" t="n"/>
      <c r="F6" s="89" t="n"/>
      <c r="G6" s="89" t="n"/>
      <c r="H6" s="89" t="n"/>
      <c r="I6" s="89" t="n"/>
      <c r="J6" s="89" t="n"/>
      <c r="K6" s="49" t="n"/>
      <c r="L6" s="49" t="n"/>
    </row>
    <row r="7" ht="15" customHeight="1" s="48">
      <c r="A7" s="49" t="n"/>
      <c r="B7" s="94" t="inlineStr">
        <is>
          <t xml:space="preserve">  Step 1:</t>
        </is>
      </c>
      <c r="C7" s="88" t="inlineStr">
        <is>
          <t>Open the "Case Log" sheet. Each row = one return/refund/reimbursement case.</t>
        </is>
      </c>
      <c r="D7" s="89" t="n"/>
      <c r="E7" s="89" t="n"/>
      <c r="F7" s="89" t="n"/>
      <c r="G7" s="89" t="n"/>
      <c r="H7" s="89" t="n"/>
      <c r="I7" s="89" t="n"/>
      <c r="J7" s="89" t="n"/>
      <c r="K7" s="49" t="n"/>
      <c r="L7" s="49" t="n"/>
    </row>
    <row r="8" ht="15" customHeight="1" s="48">
      <c r="A8" s="49" t="n"/>
      <c r="B8" s="94" t="inlineStr">
        <is>
          <t xml:space="preserve">  Step 2:</t>
        </is>
      </c>
      <c r="C8" s="88" t="inlineStr">
        <is>
          <t>Fill in the YELLOW-tinted cells (blue text). These are your input fields.</t>
        </is>
      </c>
      <c r="D8" s="89" t="n"/>
      <c r="E8" s="89" t="n"/>
      <c r="F8" s="89" t="n"/>
      <c r="G8" s="89" t="n"/>
      <c r="H8" s="89" t="n"/>
      <c r="I8" s="89" t="n"/>
      <c r="J8" s="89" t="n"/>
      <c r="K8" s="49" t="n"/>
      <c r="L8" s="49" t="n"/>
    </row>
    <row r="9" ht="15" customHeight="1" s="48">
      <c r="A9" s="49" t="n"/>
      <c r="B9" s="94" t="inlineStr">
        <is>
          <t xml:space="preserve">  Step 3:</t>
        </is>
      </c>
      <c r="C9" s="88" t="inlineStr">
        <is>
          <t>Use DROPDOWN MENUS for Issue Type, Status, Priority, and Responsibility — just click the cell and select.</t>
        </is>
      </c>
      <c r="D9" s="89" t="n"/>
      <c r="E9" s="89" t="n"/>
      <c r="F9" s="89" t="n"/>
      <c r="G9" s="89" t="n"/>
      <c r="H9" s="89" t="n"/>
      <c r="I9" s="89" t="n"/>
      <c r="J9" s="89" t="n"/>
      <c r="K9" s="49" t="n"/>
      <c r="L9" s="49" t="n"/>
    </row>
    <row r="10" ht="15" customHeight="1" s="48">
      <c r="A10" s="49" t="n"/>
      <c r="B10" s="94" t="inlineStr">
        <is>
          <t xml:space="preserve">  Step 4:</t>
        </is>
      </c>
      <c r="C10" s="88" t="inlineStr">
        <is>
          <t>Expected Reimbursement, Gap $, Gap %, and Days Open calculate AUTOMATICALLY. Don't edit these.</t>
        </is>
      </c>
      <c r="D10" s="89" t="n"/>
      <c r="E10" s="89" t="n"/>
      <c r="F10" s="89" t="n"/>
      <c r="G10" s="89" t="n"/>
      <c r="H10" s="89" t="n"/>
      <c r="I10" s="89" t="n"/>
      <c r="J10" s="89" t="n"/>
      <c r="K10" s="49" t="n"/>
      <c r="L10" s="49" t="n"/>
    </row>
    <row r="11" ht="15" customHeight="1" s="48">
      <c r="A11" s="49" t="n"/>
      <c r="B11" s="94" t="inlineStr">
        <is>
          <t xml:space="preserve">  Step 5:</t>
        </is>
      </c>
      <c r="C11" s="88" t="inlineStr">
        <is>
          <t>Set a Follow-Up Date for every open case — the Action Items sheet will alert you when they're overdue.</t>
        </is>
      </c>
      <c r="D11" s="89" t="n"/>
      <c r="E11" s="89" t="n"/>
      <c r="F11" s="89" t="n"/>
      <c r="G11" s="89" t="n"/>
      <c r="H11" s="89" t="n"/>
      <c r="I11" s="89" t="n"/>
      <c r="J11" s="89" t="n"/>
      <c r="K11" s="49" t="n"/>
      <c r="L11" s="49" t="n"/>
    </row>
    <row r="12" ht="15" customHeight="1" s="48">
      <c r="A12" s="49" t="n"/>
      <c r="B12" s="93" t="inlineStr">
        <is>
          <t xml:space="preserve">  </t>
        </is>
      </c>
      <c r="C12" s="88" t="n"/>
      <c r="D12" s="89" t="n"/>
      <c r="E12" s="89" t="n"/>
      <c r="F12" s="89" t="n"/>
      <c r="G12" s="89" t="n"/>
      <c r="H12" s="89" t="n"/>
      <c r="I12" s="89" t="n"/>
      <c r="J12" s="89" t="n"/>
      <c r="K12" s="49" t="n"/>
      <c r="L12" s="49" t="n"/>
    </row>
    <row r="13" ht="15" customHeight="1" s="48">
      <c r="A13" s="49" t="n"/>
      <c r="B13" s="94" t="inlineStr">
        <is>
          <t xml:space="preserve">  UNDERSTANDING THE SHEETS</t>
        </is>
      </c>
      <c r="C13" s="88" t="n"/>
      <c r="D13" s="89" t="n"/>
      <c r="E13" s="89" t="n"/>
      <c r="F13" s="89" t="n"/>
      <c r="G13" s="89" t="n"/>
      <c r="H13" s="89" t="n"/>
      <c r="I13" s="89" t="n"/>
      <c r="J13" s="89" t="n"/>
      <c r="K13" s="49" t="n"/>
      <c r="L13" s="49" t="n"/>
    </row>
    <row r="14" ht="15" customHeight="1" s="48">
      <c r="A14" s="49" t="n"/>
      <c r="B14" s="94" t="inlineStr">
        <is>
          <t xml:space="preserve">  Case Log:</t>
        </is>
      </c>
      <c r="C14" s="88" t="inlineStr">
        <is>
          <t>Your main data entry sheet. Enter all return/refund cases here. Hover over any column header to see a tooltip explaining exactly what to enter.</t>
        </is>
      </c>
      <c r="D14" s="89" t="n"/>
      <c r="E14" s="89" t="n"/>
      <c r="F14" s="89" t="n"/>
      <c r="G14" s="89" t="n"/>
      <c r="H14" s="89" t="n"/>
      <c r="I14" s="89" t="n"/>
      <c r="J14" s="89" t="n"/>
      <c r="K14" s="49" t="n"/>
      <c r="L14" s="49" t="n"/>
    </row>
    <row r="15" ht="15" customHeight="1" s="48">
      <c r="A15" s="49" t="n"/>
      <c r="B15" s="94" t="inlineStr">
        <is>
          <t xml:space="preserve">  Dashboard:</t>
        </is>
      </c>
      <c r="C15" s="88" t="inlineStr">
        <is>
          <t>Auto-generated overview with 8 KPIs, breakdowns by issue type, responsibility, and status. No data entry needed.</t>
        </is>
      </c>
      <c r="D15" s="89" t="n"/>
      <c r="E15" s="89" t="n"/>
      <c r="F15" s="89" t="n"/>
      <c r="G15" s="89" t="n"/>
      <c r="H15" s="89" t="n"/>
      <c r="I15" s="89" t="n"/>
      <c r="J15" s="89" t="n"/>
      <c r="K15" s="49" t="n"/>
      <c r="L15" s="49" t="n"/>
    </row>
    <row r="16" ht="15" customHeight="1" s="48">
      <c r="A16" s="49" t="n"/>
      <c r="B16" s="94" t="inlineStr">
        <is>
          <t xml:space="preserve">  ASIN Analysis:</t>
        </is>
      </c>
      <c r="C16" s="88" t="inlineStr">
        <is>
          <t>Enter your top ASINs to see which products have the most issues. Helps identify problematic products/suppliers.</t>
        </is>
      </c>
      <c r="D16" s="89" t="n"/>
      <c r="E16" s="89" t="n"/>
      <c r="F16" s="89" t="n"/>
      <c r="G16" s="89" t="n"/>
      <c r="H16" s="89" t="n"/>
      <c r="I16" s="89" t="n"/>
      <c r="J16" s="89" t="n"/>
      <c r="K16" s="49" t="n"/>
      <c r="L16" s="49" t="n"/>
    </row>
    <row r="17" ht="15" customHeight="1" s="48">
      <c r="A17" s="49" t="n"/>
      <c r="B17" s="94" t="inlineStr">
        <is>
          <t xml:space="preserve">  Action Items:</t>
        </is>
      </c>
      <c r="C17" s="88" t="inlineStr">
        <is>
          <t>Shows overdue follow-ups, aged cases (&gt;30 days), and pending appeals at a glance.</t>
        </is>
      </c>
      <c r="D17" s="89" t="n"/>
      <c r="E17" s="89" t="n"/>
      <c r="F17" s="89" t="n"/>
      <c r="G17" s="89" t="n"/>
      <c r="H17" s="89" t="n"/>
      <c r="I17" s="89" t="n"/>
      <c r="J17" s="89" t="n"/>
      <c r="K17" s="49" t="n"/>
      <c r="L17" s="49" t="n"/>
    </row>
    <row r="18" ht="15" customHeight="1" s="48">
      <c r="A18" s="49" t="n"/>
      <c r="B18" s="93" t="inlineStr">
        <is>
          <t xml:space="preserve">  </t>
        </is>
      </c>
      <c r="C18" s="88" t="n"/>
      <c r="D18" s="89" t="n"/>
      <c r="E18" s="89" t="n"/>
      <c r="F18" s="89" t="n"/>
      <c r="G18" s="89" t="n"/>
      <c r="H18" s="89" t="n"/>
      <c r="I18" s="89" t="n"/>
      <c r="J18" s="89" t="n"/>
      <c r="K18" s="49" t="n"/>
      <c r="L18" s="49" t="n"/>
    </row>
    <row r="19" ht="15" customHeight="1" s="48">
      <c r="A19" s="49" t="n"/>
      <c r="B19" s="94" t="inlineStr">
        <is>
          <t xml:space="preserve">  COLOR CODING GUIDE</t>
        </is>
      </c>
      <c r="C19" s="88" t="n"/>
      <c r="D19" s="89" t="n"/>
      <c r="E19" s="89" t="n"/>
      <c r="F19" s="89" t="n"/>
      <c r="G19" s="89" t="n"/>
      <c r="H19" s="89" t="n"/>
      <c r="I19" s="89" t="n"/>
      <c r="J19" s="89" t="n"/>
      <c r="K19" s="49" t="n"/>
      <c r="L19" s="49" t="n"/>
    </row>
    <row r="20" ht="15" customHeight="1" s="48">
      <c r="A20" s="49" t="n"/>
      <c r="B20" s="94" t="inlineStr">
        <is>
          <t xml:space="preserve">  Blue text on yellow bg:</t>
        </is>
      </c>
      <c r="C20" s="88" t="inlineStr">
        <is>
          <t>INPUT CELLS — these are for you to fill in.</t>
        </is>
      </c>
      <c r="D20" s="89" t="n"/>
      <c r="E20" s="89" t="n"/>
      <c r="F20" s="89" t="n"/>
      <c r="G20" s="89" t="n"/>
      <c r="H20" s="89" t="n"/>
      <c r="I20" s="89" t="n"/>
      <c r="J20" s="89" t="n"/>
      <c r="K20" s="49" t="n"/>
      <c r="L20" s="49" t="n"/>
    </row>
    <row r="21" ht="15" customHeight="1" s="48">
      <c r="B21" s="94" t="inlineStr">
        <is>
          <t xml:space="preserve">  Black text on white bg:</t>
        </is>
      </c>
      <c r="C21" s="88" t="inlineStr">
        <is>
          <t>AUTO-CALCULATED — formulas, do not edit.</t>
        </is>
      </c>
      <c r="D21" s="89" t="n"/>
      <c r="E21" s="89" t="n"/>
      <c r="F21" s="89" t="n"/>
      <c r="G21" s="89" t="n"/>
      <c r="H21" s="89" t="n"/>
      <c r="I21" s="89" t="n"/>
      <c r="J21" s="89" t="n"/>
    </row>
    <row r="22" ht="15" customHeight="1" s="48">
      <c r="B22" s="94" t="inlineStr">
        <is>
          <t xml:space="preserve">  Red highlight:</t>
        </is>
      </c>
      <c r="C22" s="88" t="inlineStr">
        <is>
          <t>Open / Critical / Denied cases — needs attention.</t>
        </is>
      </c>
      <c r="D22" s="89" t="n"/>
      <c r="E22" s="89" t="n"/>
      <c r="F22" s="89" t="n"/>
      <c r="G22" s="89" t="n"/>
      <c r="H22" s="89" t="n"/>
      <c r="I22" s="89" t="n"/>
      <c r="J22" s="89" t="n"/>
    </row>
    <row r="23" ht="15" customHeight="1" s="48">
      <c r="B23" s="94" t="inlineStr">
        <is>
          <t xml:space="preserve">  Green highlight:</t>
        </is>
      </c>
      <c r="C23" s="88" t="inlineStr">
        <is>
          <t>Resolved / Successful cases.</t>
        </is>
      </c>
      <c r="D23" s="89" t="n"/>
      <c r="E23" s="89" t="n"/>
      <c r="F23" s="89" t="n"/>
      <c r="G23" s="89" t="n"/>
      <c r="H23" s="89" t="n"/>
      <c r="I23" s="89" t="n"/>
      <c r="J23" s="89" t="n"/>
    </row>
    <row r="24" ht="15" customHeight="1" s="48">
      <c r="B24" s="94" t="inlineStr">
        <is>
          <t xml:space="preserve">  Amber highlight:</t>
        </is>
      </c>
      <c r="C24" s="88" t="inlineStr">
        <is>
          <t>Pending / Warning — monitor closely.</t>
        </is>
      </c>
      <c r="D24" s="89" t="n"/>
      <c r="E24" s="89" t="n"/>
      <c r="F24" s="89" t="n"/>
      <c r="G24" s="89" t="n"/>
      <c r="H24" s="89" t="n"/>
      <c r="I24" s="89" t="n"/>
      <c r="J24" s="89" t="n"/>
    </row>
    <row r="25" ht="15" customHeight="1" s="48">
      <c r="B25" s="93" t="inlineStr">
        <is>
          <t xml:space="preserve">  </t>
        </is>
      </c>
      <c r="C25" s="88" t="n"/>
      <c r="D25" s="89" t="n"/>
      <c r="E25" s="89" t="n"/>
      <c r="F25" s="89" t="n"/>
      <c r="G25" s="89" t="n"/>
      <c r="H25" s="89" t="n"/>
      <c r="I25" s="89" t="n"/>
      <c r="J25" s="89" t="n"/>
    </row>
    <row r="26" ht="15" customHeight="1" s="48">
      <c r="B26" s="94" t="inlineStr">
        <is>
          <t xml:space="preserve">  PRO TIPS</t>
        </is>
      </c>
      <c r="C26" s="88" t="n"/>
      <c r="D26" s="89" t="n"/>
      <c r="E26" s="89" t="n"/>
      <c r="F26" s="89" t="n"/>
      <c r="G26" s="89" t="n"/>
      <c r="H26" s="89" t="n"/>
      <c r="I26" s="89" t="n"/>
      <c r="J26" s="89" t="n"/>
    </row>
    <row r="27" ht="15" customHeight="1" s="48">
      <c r="B27" s="94" t="inlineStr">
        <is>
          <t xml:space="preserve">  Tip 1:</t>
        </is>
      </c>
      <c r="C27" s="88" t="inlineStr">
        <is>
          <t>Sort the Case Log by "Priority Score" to work on the most important cases first.</t>
        </is>
      </c>
      <c r="D27" s="89" t="n"/>
      <c r="E27" s="89" t="n"/>
      <c r="F27" s="89" t="n"/>
      <c r="G27" s="89" t="n"/>
      <c r="H27" s="89" t="n"/>
      <c r="I27" s="89" t="n"/>
      <c r="J27" s="89" t="n"/>
    </row>
    <row r="28" ht="15" customHeight="1" s="48">
      <c r="B28" s="94" t="inlineStr">
        <is>
          <t xml:space="preserve">  Tip 2:</t>
        </is>
      </c>
      <c r="C28" s="88" t="inlineStr">
        <is>
          <t>Filter by "Status" = "Open" to see only active cases that need work.</t>
        </is>
      </c>
      <c r="D28" s="89" t="n"/>
      <c r="E28" s="89" t="n"/>
      <c r="F28" s="89" t="n"/>
      <c r="G28" s="89" t="n"/>
      <c r="H28" s="89" t="n"/>
      <c r="I28" s="89" t="n"/>
      <c r="J28" s="89" t="n"/>
    </row>
    <row r="29" ht="15" customHeight="1" s="48">
      <c r="B29" s="94" t="inlineStr">
        <is>
          <t xml:space="preserve">  Tip 3:</t>
        </is>
      </c>
      <c r="C29" s="88" t="inlineStr">
        <is>
          <t>Review the Dashboard weekly to track your recovery rate trend.</t>
        </is>
      </c>
      <c r="D29" s="89" t="n"/>
      <c r="E29" s="89" t="n"/>
      <c r="F29" s="89" t="n"/>
      <c r="G29" s="89" t="n"/>
      <c r="H29" s="89" t="n"/>
      <c r="I29" s="89" t="n"/>
      <c r="J29" s="89" t="n"/>
    </row>
    <row r="30" ht="15" customHeight="1" s="48">
      <c r="B30" s="94" t="inlineStr">
        <is>
          <t xml:space="preserve">  Tip 4:</t>
        </is>
      </c>
      <c r="C30" s="88" t="inlineStr">
        <is>
          <t>Keep the "Evidence" column detailed — it helps when you need to appeal.</t>
        </is>
      </c>
      <c r="D30" s="89" t="n"/>
      <c r="E30" s="89" t="n"/>
      <c r="F30" s="89" t="n"/>
      <c r="G30" s="89" t="n"/>
      <c r="H30" s="89" t="n"/>
      <c r="I30" s="89" t="n"/>
      <c r="J30" s="89" t="n"/>
    </row>
    <row r="31" ht="15" customHeight="1" s="48">
      <c r="B31" s="94" t="inlineStr">
        <is>
          <t xml:space="preserve">  Tip 5:</t>
        </is>
      </c>
      <c r="C31" s="88" t="inlineStr">
        <is>
          <t>The Gap $ column shows money left on the table. Focus on high-gap cases for maximum recovery.</t>
        </is>
      </c>
      <c r="D31" s="89" t="n"/>
      <c r="E31" s="89" t="n"/>
      <c r="F31" s="89" t="n"/>
      <c r="G31" s="89" t="n"/>
      <c r="H31" s="89" t="n"/>
      <c r="I31" s="89" t="n"/>
      <c r="J31" s="89" t="n"/>
    </row>
    <row r="32" ht="15" customHeight="1" s="48">
      <c r="B32" s="93" t="inlineStr">
        <is>
          <t xml:space="preserve">  </t>
        </is>
      </c>
      <c r="C32" s="88" t="n"/>
      <c r="D32" s="89" t="n"/>
      <c r="E32" s="89" t="n"/>
      <c r="F32" s="89" t="n"/>
      <c r="G32" s="89" t="n"/>
      <c r="H32" s="89" t="n"/>
      <c r="I32" s="89" t="n"/>
      <c r="J32" s="89" t="n"/>
    </row>
    <row r="33" ht="15" customHeight="1" s="48">
      <c r="B33" s="94" t="inlineStr">
        <is>
          <t xml:space="preserve">  GOOGLE SHEETS COMPATIBILITY</t>
        </is>
      </c>
      <c r="C33" s="88" t="n"/>
      <c r="D33" s="89" t="n"/>
      <c r="E33" s="89" t="n"/>
      <c r="F33" s="89" t="n"/>
      <c r="G33" s="89" t="n"/>
      <c r="H33" s="89" t="n"/>
      <c r="I33" s="89" t="n"/>
      <c r="J33" s="89" t="n"/>
    </row>
    <row r="34" ht="15" customHeight="1" s="48">
      <c r="B34" s="94" t="inlineStr">
        <is>
          <t xml:space="preserve">  Import:</t>
        </is>
      </c>
      <c r="C34" s="88" t="inlineStr">
        <is>
          <t>To use in Google Sheets: Open Google Sheets → File → Import → Upload this .xlsx file → Select "Replace spreadsheet".</t>
        </is>
      </c>
      <c r="D34" s="89" t="n"/>
      <c r="E34" s="89" t="n"/>
      <c r="F34" s="89" t="n"/>
      <c r="G34" s="89" t="n"/>
      <c r="H34" s="89" t="n"/>
      <c r="I34" s="89" t="n"/>
      <c r="J34" s="89" t="n"/>
    </row>
    <row r="35" ht="15" customHeight="1" s="48">
      <c r="B35" s="94" t="inlineStr">
        <is>
          <t xml:space="preserve">  Note:</t>
        </is>
      </c>
      <c r="C35" s="88" t="inlineStr">
        <is>
          <t>All formulas, dropdowns, conditional formatting, and comments are compatible with Google Sheets.</t>
        </is>
      </c>
      <c r="D35" s="89" t="n"/>
      <c r="E35" s="89" t="n"/>
      <c r="F35" s="89" t="n"/>
      <c r="G35" s="89" t="n"/>
      <c r="H35" s="89" t="n"/>
      <c r="I35" s="89" t="n"/>
      <c r="J35" s="89" t="n"/>
    </row>
    <row r="36" ht="15" customHeight="1" s="48">
      <c r="B36" s="94" t="inlineStr">
        <is>
          <t xml:space="preserve">  Note:</t>
        </is>
      </c>
      <c r="C36" s="88" t="inlineStr">
        <is>
          <t>Some minor formatting differences may appear. Column widths may need manual adjustment in Google Sheets.</t>
        </is>
      </c>
      <c r="D36" s="89" t="n"/>
      <c r="E36" s="89" t="n"/>
      <c r="F36" s="89" t="n"/>
      <c r="G36" s="89" t="n"/>
      <c r="H36" s="89" t="n"/>
      <c r="I36" s="89" t="n"/>
      <c r="J36" s="89" t="n"/>
    </row>
    <row r="37" ht="15" customHeight="1" s="48">
      <c r="B37" s="93" t="inlineStr">
        <is>
          <t xml:space="preserve">  </t>
        </is>
      </c>
      <c r="C37" s="88" t="n"/>
      <c r="D37" s="89" t="n"/>
      <c r="E37" s="89" t="n"/>
      <c r="F37" s="89" t="n"/>
      <c r="G37" s="89" t="n"/>
      <c r="H37" s="89" t="n"/>
      <c r="I37" s="89" t="n"/>
      <c r="J37" s="89" t="n"/>
    </row>
    <row r="38" ht="15" customHeight="1" s="48">
      <c r="B38" s="94" t="inlineStr">
        <is>
          <t xml:space="preserve">  SAMPLE DATA</t>
        </is>
      </c>
      <c r="C38" s="88" t="n"/>
      <c r="D38" s="89" t="n"/>
      <c r="E38" s="89" t="n"/>
      <c r="F38" s="89" t="n"/>
      <c r="G38" s="89" t="n"/>
      <c r="H38" s="89" t="n"/>
      <c r="I38" s="89" t="n"/>
      <c r="J38" s="89" t="n"/>
    </row>
    <row r="39" ht="15" customHeight="1" s="48">
      <c r="B39" s="94" t="inlineStr">
        <is>
          <t xml:space="preserve">  Note:</t>
        </is>
      </c>
      <c r="C39" s="88" t="inlineStr">
        <is>
          <t>This file includes 10 sample cases to show you how the tool works. Delete them and enter your own data when ready.</t>
        </is>
      </c>
      <c r="D39" s="89" t="n"/>
      <c r="E39" s="89" t="n"/>
      <c r="F39" s="89" t="n"/>
      <c r="G39" s="89" t="n"/>
      <c r="H39" s="89" t="n"/>
      <c r="I39" s="89" t="n"/>
      <c r="J39" s="89" t="n"/>
    </row>
    <row r="40" ht="15" customHeight="1" s="48">
      <c r="B40" s="94" t="inlineStr">
        <is>
          <t xml:space="preserve">  To delete:</t>
        </is>
      </c>
      <c r="C40" s="88" t="inlineStr">
        <is>
          <t>Select rows 6-15 in the Case Log → Right-click → Delete Rows. Or simply overwrite with your own data.</t>
        </is>
      </c>
      <c r="D40" s="89" t="n"/>
      <c r="E40" s="89" t="n"/>
      <c r="F40" s="89" t="n"/>
      <c r="G40" s="89" t="n"/>
      <c r="H40" s="89" t="n"/>
      <c r="I40" s="89" t="n"/>
      <c r="J40" s="89" t="n"/>
    </row>
    <row r="41" ht="15" customHeight="1" s="48">
      <c r="B41" s="49" t="n"/>
      <c r="C41" s="49" t="n"/>
      <c r="D41" s="49" t="n"/>
      <c r="E41" s="49" t="n"/>
      <c r="F41" s="49" t="n"/>
      <c r="G41" s="49" t="n"/>
      <c r="H41" s="49" t="n"/>
      <c r="I41" s="49" t="n"/>
      <c r="J41" s="49" t="n"/>
    </row>
    <row r="42" ht="15" customHeight="1" s="48">
      <c r="B42" s="49" t="n"/>
      <c r="C42" s="49" t="n"/>
      <c r="D42" s="49" t="n"/>
      <c r="E42" s="49" t="n"/>
      <c r="F42" s="49" t="n"/>
      <c r="G42" s="49" t="n"/>
      <c r="H42" s="49" t="n"/>
      <c r="I42" s="49" t="n"/>
      <c r="J42" s="49" t="n"/>
    </row>
    <row r="43" ht="15" customHeight="1" s="48">
      <c r="B43" s="49" t="n"/>
      <c r="C43" s="49" t="n"/>
      <c r="D43" s="49" t="n"/>
      <c r="E43" s="49" t="n"/>
      <c r="F43" s="49" t="n"/>
      <c r="G43" s="49" t="n"/>
      <c r="H43" s="49" t="n"/>
      <c r="I43" s="49" t="n"/>
      <c r="J43" s="49" t="n"/>
    </row>
    <row r="44" ht="15" customHeight="1" s="48">
      <c r="B44" s="49" t="n"/>
      <c r="C44" s="49" t="n"/>
      <c r="D44" s="49" t="n"/>
      <c r="E44" s="49" t="n"/>
      <c r="F44" s="49" t="n"/>
      <c r="G44" s="49" t="n"/>
      <c r="H44" s="49" t="n"/>
      <c r="I44" s="49" t="n"/>
      <c r="J44" s="49" t="n"/>
    </row>
    <row r="45" ht="15" customHeight="1" s="48">
      <c r="B45" s="49" t="n"/>
      <c r="C45" s="49" t="n"/>
      <c r="D45" s="49" t="n"/>
      <c r="E45" s="49" t="n"/>
      <c r="F45" s="49" t="n"/>
      <c r="G45" s="49" t="n"/>
      <c r="H45" s="49" t="n"/>
      <c r="I45" s="49" t="n"/>
      <c r="J45" s="49" t="n"/>
    </row>
  </sheetData>
  <mergeCells count="1"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2026-03-28T08:46:02Z</dcterms:created>
  <dcterms:modified xmlns:dcterms="http://purl.org/dc/terms/" xmlns:xsi="http://www.w3.org/2001/XMLSchema-instance" xsi:type="dcterms:W3CDTF">2026-03-28T18:00:11Z</dcterms:modified>
  <cp:revision>0</cp:revision>
</cp:coreProperties>
</file>